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2.xml" ContentType="application/vnd.openxmlformats-officedocument.drawing+xml"/>
  <Override PartName="/xl/drawings/drawing11.xml" ContentType="application/vnd.openxmlformats-officedocument.drawing+xml"/>
  <Override PartName="/xl/drawings/drawing10.xml" ContentType="application/vnd.openxmlformats-officedocument.drawing+xml"/>
  <Override PartName="/xl/drawings/drawing9.xml" ContentType="application/vnd.openxmlformats-officedocument.drawing+xml"/>
  <Override PartName="/xl/drawings/drawing8.xml" ContentType="application/vnd.openxmlformats-officedocument.drawing+xml"/>
  <Override PartName="/xl/worksheets/sheet1.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worksheets/sheet8.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05" windowWidth="19440" windowHeight="11040" firstSheet="1" activeTab="11"/>
  </bookViews>
  <sheets>
    <sheet name="huyen CT 2024" sheetId="62" r:id="rId1"/>
    <sheet name="Bieu 02" sheetId="63" r:id="rId2"/>
    <sheet name="PB 2.1" sheetId="64" r:id="rId3"/>
    <sheet name="PB 2.2" sheetId="65" r:id="rId4"/>
    <sheet name="PB 2.3" sheetId="66" r:id="rId5"/>
    <sheet name="PB 2.4" sheetId="67" r:id="rId6"/>
    <sheet name="PB 2.5" sheetId="68" r:id="rId7"/>
    <sheet name="PB 2.6" sheetId="69" r:id="rId8"/>
    <sheet name="PB 2.7" sheetId="70" r:id="rId9"/>
    <sheet name="PB 2.8" sheetId="71" r:id="rId10"/>
    <sheet name="PB 2.9" sheetId="72" r:id="rId11"/>
    <sheet name="PB 2.10" sheetId="73" r:id="rId12"/>
  </sheets>
  <definedNames>
    <definedName name="_xlnm._FilterDatabase" localSheetId="0" hidden="1">'huyen CT 2024'!$W$6:$W$17</definedName>
    <definedName name="_xlnm._FilterDatabase" localSheetId="2" hidden="1">'PB 2.1'!$A$8:$D$8</definedName>
    <definedName name="_xlnm._FilterDatabase" localSheetId="11" hidden="1">'PB 2.10'!$A$8:$D$8</definedName>
    <definedName name="_xlnm._FilterDatabase" localSheetId="3" hidden="1">'PB 2.2'!$A$8:$D$8</definedName>
    <definedName name="_xlnm._FilterDatabase" localSheetId="4" hidden="1">'PB 2.3'!$A$8:$D$8</definedName>
    <definedName name="_xlnm._FilterDatabase" localSheetId="5" hidden="1">'PB 2.4'!$A$8:$D$8</definedName>
    <definedName name="_xlnm._FilterDatabase" localSheetId="6" hidden="1">'PB 2.5'!$A$8:$D$8</definedName>
    <definedName name="_xlnm._FilterDatabase" localSheetId="7" hidden="1">'PB 2.6'!$A$8:$D$8</definedName>
    <definedName name="_xlnm._FilterDatabase" localSheetId="8" hidden="1">'PB 2.7'!$A$8:$D$8</definedName>
    <definedName name="_xlnm._FilterDatabase" localSheetId="9" hidden="1">'PB 2.8'!$A$8:$D$8</definedName>
    <definedName name="_xlnm._FilterDatabase" localSheetId="10" hidden="1">'PB 2.9'!$A$8:$D$8</definedName>
  </definedNames>
  <calcPr calcId="124519"/>
</workbook>
</file>

<file path=xl/calcChain.xml><?xml version="1.0" encoding="utf-8"?>
<calcChain xmlns="http://schemas.openxmlformats.org/spreadsheetml/2006/main">
  <c r="F21" i="63"/>
  <c r="F20"/>
  <c r="E21"/>
  <c r="U7" i="62" l="1"/>
  <c r="Y7"/>
  <c r="Y12" l="1"/>
  <c r="U12"/>
  <c r="C10" i="73" l="1"/>
  <c r="D10" s="1"/>
  <c r="C15"/>
  <c r="D15" s="1"/>
  <c r="C16"/>
  <c r="D16" s="1"/>
  <c r="C14"/>
  <c r="D14" s="1"/>
  <c r="C11"/>
  <c r="D11" s="1"/>
  <c r="C19"/>
  <c r="D19" s="1"/>
  <c r="C13"/>
  <c r="D13" s="1"/>
  <c r="C20"/>
  <c r="D20" s="1"/>
  <c r="C12"/>
  <c r="D12" s="1"/>
  <c r="C17"/>
  <c r="D17" s="1"/>
  <c r="C18"/>
  <c r="D18" s="1"/>
  <c r="C9"/>
  <c r="D9" s="1"/>
  <c r="C15" i="72"/>
  <c r="C9"/>
  <c r="C16"/>
  <c r="C12"/>
  <c r="C17"/>
  <c r="C20"/>
  <c r="C13"/>
  <c r="C10"/>
  <c r="C11"/>
  <c r="C19"/>
  <c r="C18"/>
  <c r="C14"/>
  <c r="D14" s="1"/>
  <c r="C16" i="71"/>
  <c r="C11"/>
  <c r="C10"/>
  <c r="C9"/>
  <c r="C19"/>
  <c r="C14"/>
  <c r="C12"/>
  <c r="C13"/>
  <c r="C18"/>
  <c r="C17"/>
  <c r="C20"/>
  <c r="C15"/>
  <c r="C15" i="70"/>
  <c r="C18"/>
  <c r="C9"/>
  <c r="C12"/>
  <c r="C13"/>
  <c r="C10"/>
  <c r="C20"/>
  <c r="C16"/>
  <c r="C17"/>
  <c r="C19"/>
  <c r="C11"/>
  <c r="C14"/>
  <c r="C16" i="69"/>
  <c r="C19"/>
  <c r="C12"/>
  <c r="C15"/>
  <c r="C13"/>
  <c r="C10"/>
  <c r="C20"/>
  <c r="C9"/>
  <c r="C17"/>
  <c r="C14"/>
  <c r="C18"/>
  <c r="C11"/>
  <c r="C9" i="68"/>
  <c r="C12"/>
  <c r="C20"/>
  <c r="C17"/>
  <c r="C14"/>
  <c r="C10"/>
  <c r="C15"/>
  <c r="C11"/>
  <c r="C18"/>
  <c r="C19"/>
  <c r="C16"/>
  <c r="C13"/>
  <c r="C9" i="67"/>
  <c r="C14"/>
  <c r="C20"/>
  <c r="C18"/>
  <c r="C16"/>
  <c r="C15"/>
  <c r="C12"/>
  <c r="C17"/>
  <c r="C10"/>
  <c r="C19"/>
  <c r="C13"/>
  <c r="C11"/>
  <c r="C10" i="66"/>
  <c r="C14"/>
  <c r="C11"/>
  <c r="C18"/>
  <c r="C15"/>
  <c r="C16"/>
  <c r="C12"/>
  <c r="C13"/>
  <c r="C17"/>
  <c r="C19"/>
  <c r="C20"/>
  <c r="C9"/>
  <c r="C19" i="65"/>
  <c r="C10"/>
  <c r="C11"/>
  <c r="C12"/>
  <c r="C13"/>
  <c r="C14"/>
  <c r="C15"/>
  <c r="C20"/>
  <c r="C16"/>
  <c r="C17"/>
  <c r="C18"/>
  <c r="C9"/>
  <c r="C15" i="64"/>
  <c r="C18"/>
  <c r="C13"/>
  <c r="C14"/>
  <c r="C16"/>
  <c r="C20"/>
  <c r="C19"/>
  <c r="C11"/>
  <c r="C17"/>
  <c r="C12"/>
  <c r="C10"/>
  <c r="C9"/>
  <c r="A9" i="73" l="1"/>
  <c r="Y6" i="62"/>
  <c r="D8" l="1"/>
  <c r="D12" i="64" s="1"/>
  <c r="D7" i="62"/>
  <c r="D10" i="64" s="1"/>
  <c r="D13" i="62"/>
  <c r="D16" i="64" s="1"/>
  <c r="D9" i="62"/>
  <c r="D17" i="64" s="1"/>
  <c r="D10" i="62"/>
  <c r="D11" i="64" s="1"/>
  <c r="D11" i="62"/>
  <c r="D19" i="64" s="1"/>
  <c r="D12" i="62"/>
  <c r="D20" i="64" s="1"/>
  <c r="D14" i="62"/>
  <c r="D14" i="64" s="1"/>
  <c r="D15" i="62"/>
  <c r="D13" i="64" s="1"/>
  <c r="D17" i="62"/>
  <c r="D15" i="64" s="1"/>
  <c r="D16" i="62"/>
  <c r="D18" i="64" s="1"/>
  <c r="D6" i="62"/>
  <c r="D9" i="64" s="1"/>
  <c r="D9" i="72" l="1"/>
  <c r="D15"/>
  <c r="D16"/>
  <c r="D20"/>
  <c r="D17"/>
  <c r="D18"/>
  <c r="D10"/>
  <c r="D13"/>
  <c r="D11"/>
  <c r="D19"/>
  <c r="D12"/>
  <c r="A14" l="1"/>
  <c r="A15" i="73"/>
  <c r="A18"/>
  <c r="A17"/>
  <c r="A11"/>
  <c r="A13"/>
  <c r="A19"/>
  <c r="A14"/>
  <c r="A12"/>
  <c r="A16"/>
  <c r="A10"/>
  <c r="A20"/>
  <c r="A13" i="72"/>
  <c r="A20"/>
  <c r="A19"/>
  <c r="A17"/>
  <c r="A9"/>
  <c r="A18"/>
  <c r="A15"/>
  <c r="A12"/>
  <c r="A11"/>
  <c r="A16"/>
  <c r="Z8" i="62" l="1"/>
  <c r="Z7"/>
  <c r="Z13"/>
  <c r="Z9"/>
  <c r="Z10"/>
  <c r="F15" i="63" s="1"/>
  <c r="Z11" i="62"/>
  <c r="Z12"/>
  <c r="Z14"/>
  <c r="F18" i="63" s="1"/>
  <c r="Z15" i="62"/>
  <c r="F19" i="63" s="1"/>
  <c r="Z17" i="62"/>
  <c r="Z16"/>
  <c r="Z6"/>
  <c r="F10" i="63" s="1"/>
  <c r="E11"/>
  <c r="E12"/>
  <c r="E13"/>
  <c r="E14"/>
  <c r="E15"/>
  <c r="E16"/>
  <c r="E17"/>
  <c r="E18"/>
  <c r="E19"/>
  <c r="E20"/>
  <c r="E10"/>
  <c r="Y8" i="62"/>
  <c r="Y13"/>
  <c r="Y9"/>
  <c r="Y10"/>
  <c r="Y11"/>
  <c r="D16" i="63" s="1"/>
  <c r="Y14" i="62"/>
  <c r="Y15"/>
  <c r="Y17"/>
  <c r="Y16"/>
  <c r="D10" i="63"/>
  <c r="F12" l="1"/>
  <c r="D14"/>
  <c r="D13"/>
  <c r="D19"/>
  <c r="D21"/>
  <c r="D15"/>
  <c r="F14"/>
  <c r="D18"/>
  <c r="D12"/>
  <c r="F17"/>
  <c r="F11"/>
  <c r="D17"/>
  <c r="D11"/>
  <c r="F16"/>
  <c r="D20"/>
  <c r="F13"/>
  <c r="L14" i="62"/>
  <c r="D11" i="68" s="1"/>
  <c r="U10" i="62" l="1"/>
  <c r="U11"/>
  <c r="U8"/>
  <c r="U13"/>
  <c r="U15"/>
  <c r="U17"/>
  <c r="U14"/>
  <c r="U9"/>
  <c r="U16"/>
  <c r="U6"/>
  <c r="V17" l="1"/>
  <c r="G20" i="63"/>
  <c r="V16" i="62"/>
  <c r="G21" i="63"/>
  <c r="V15" i="62"/>
  <c r="G19" i="63"/>
  <c r="V14" i="62"/>
  <c r="G18" i="63"/>
  <c r="V12" i="62"/>
  <c r="G17" i="63"/>
  <c r="V11" i="62"/>
  <c r="G16" i="63"/>
  <c r="V10" i="62"/>
  <c r="G15" i="63"/>
  <c r="V9" i="62"/>
  <c r="G14" i="63"/>
  <c r="V13" i="62"/>
  <c r="G13" i="63"/>
  <c r="V7" i="62"/>
  <c r="G12" i="63"/>
  <c r="V8" i="62"/>
  <c r="G11" i="63"/>
  <c r="V6" i="62"/>
  <c r="G10" i="63"/>
  <c r="R12" i="62"/>
  <c r="D14" i="71" s="1"/>
  <c r="R13" i="62"/>
  <c r="D12" i="71" s="1"/>
  <c r="R10" i="62"/>
  <c r="D9" i="71" s="1"/>
  <c r="R7" i="62"/>
  <c r="D16" i="71" s="1"/>
  <c r="R15" i="62"/>
  <c r="D18" i="71" s="1"/>
  <c r="R11" i="62"/>
  <c r="D19" i="71" s="1"/>
  <c r="R9" i="62"/>
  <c r="D10" i="71" s="1"/>
  <c r="R14" i="62"/>
  <c r="D13" i="71" s="1"/>
  <c r="R17" i="62"/>
  <c r="D20" i="71" s="1"/>
  <c r="R8" i="62"/>
  <c r="D11" i="71" s="1"/>
  <c r="R16" i="62"/>
  <c r="D17" i="71" s="1"/>
  <c r="R6" i="62"/>
  <c r="D15" i="71" s="1"/>
  <c r="P12" i="62"/>
  <c r="D10" i="70" s="1"/>
  <c r="P13" i="62"/>
  <c r="D20" i="70" s="1"/>
  <c r="P10" i="62"/>
  <c r="D12" i="70" s="1"/>
  <c r="P7" i="62"/>
  <c r="D15" i="70" s="1"/>
  <c r="P15" i="62"/>
  <c r="D17" i="70" s="1"/>
  <c r="P11" i="62"/>
  <c r="D13" i="70" s="1"/>
  <c r="P9" i="62"/>
  <c r="D9" i="70" s="1"/>
  <c r="P14" i="62"/>
  <c r="D16" i="70" s="1"/>
  <c r="P17" i="62"/>
  <c r="D11" i="70" s="1"/>
  <c r="P8" i="62"/>
  <c r="D18" i="70" s="1"/>
  <c r="P16" i="62"/>
  <c r="D19" i="70" s="1"/>
  <c r="P6" i="62"/>
  <c r="D14" i="70" s="1"/>
  <c r="N12" i="62"/>
  <c r="D10" i="69" s="1"/>
  <c r="N13" i="62"/>
  <c r="D20" i="69" s="1"/>
  <c r="N10" i="62"/>
  <c r="D15" i="69" s="1"/>
  <c r="N7" i="62"/>
  <c r="D16" i="69" s="1"/>
  <c r="N15" i="62"/>
  <c r="D17" i="69" s="1"/>
  <c r="N11" i="62"/>
  <c r="D13" i="69" s="1"/>
  <c r="N9" i="62"/>
  <c r="D12" i="69" s="1"/>
  <c r="N14" i="62"/>
  <c r="D9" i="69" s="1"/>
  <c r="N17" i="62"/>
  <c r="D18" i="69" s="1"/>
  <c r="N8" i="62"/>
  <c r="D19" i="69" s="1"/>
  <c r="N16" i="62"/>
  <c r="D14" i="69" s="1"/>
  <c r="N6" i="62"/>
  <c r="D11" i="69" s="1"/>
  <c r="L12" i="62"/>
  <c r="D10" i="68" s="1"/>
  <c r="L13" i="62"/>
  <c r="D15" i="68" s="1"/>
  <c r="L10" i="62"/>
  <c r="D17" i="68" s="1"/>
  <c r="L7" i="62"/>
  <c r="D9" i="68" s="1"/>
  <c r="L15" i="62"/>
  <c r="D18" i="68" s="1"/>
  <c r="L11" i="62"/>
  <c r="D14" i="68" s="1"/>
  <c r="L9" i="62"/>
  <c r="D20" i="68" s="1"/>
  <c r="L17" i="62"/>
  <c r="D16" i="68" s="1"/>
  <c r="L8" i="62"/>
  <c r="D12" i="68" s="1"/>
  <c r="L16" i="62"/>
  <c r="D19" i="68" s="1"/>
  <c r="L6" i="62"/>
  <c r="D13" i="68" s="1"/>
  <c r="J12" i="62"/>
  <c r="D15" i="67" s="1"/>
  <c r="J13" i="62"/>
  <c r="D12" i="67" s="1"/>
  <c r="J10" i="62"/>
  <c r="D18" i="67" s="1"/>
  <c r="J7" i="62"/>
  <c r="D9" i="67" s="1"/>
  <c r="J15" i="62"/>
  <c r="D10" i="67" s="1"/>
  <c r="J11" i="62"/>
  <c r="D16" i="67" s="1"/>
  <c r="J9" i="62"/>
  <c r="D20" i="67" s="1"/>
  <c r="J14" i="62"/>
  <c r="D17" i="67" s="1"/>
  <c r="J17" i="62"/>
  <c r="D13" i="67" s="1"/>
  <c r="J8" i="62"/>
  <c r="D14" i="67" s="1"/>
  <c r="J16" i="62"/>
  <c r="D19" i="67" s="1"/>
  <c r="J6" i="62"/>
  <c r="D11" i="67" s="1"/>
  <c r="H12" i="62"/>
  <c r="D16" i="66" s="1"/>
  <c r="H13" i="62"/>
  <c r="D12" i="66" s="1"/>
  <c r="H10" i="62"/>
  <c r="D18" i="66" s="1"/>
  <c r="H7" i="62"/>
  <c r="D10" i="66" s="1"/>
  <c r="H15" i="62"/>
  <c r="D17" i="66" s="1"/>
  <c r="H11" i="62"/>
  <c r="D15" i="66" s="1"/>
  <c r="H9" i="62"/>
  <c r="D11" i="66" s="1"/>
  <c r="H14" i="62"/>
  <c r="D13" i="66" s="1"/>
  <c r="H17" i="62"/>
  <c r="D20" i="66" s="1"/>
  <c r="H8" i="62"/>
  <c r="D14" i="66" s="1"/>
  <c r="H16" i="62"/>
  <c r="D19" i="66" s="1"/>
  <c r="H6" i="62"/>
  <c r="D9" i="66" s="1"/>
  <c r="F12" i="62"/>
  <c r="D14" i="65" s="1"/>
  <c r="F13" i="62"/>
  <c r="D15" i="65" s="1"/>
  <c r="F10" i="62"/>
  <c r="D12" i="65" s="1"/>
  <c r="F7" i="62"/>
  <c r="D19" i="65" s="1"/>
  <c r="F15" i="62"/>
  <c r="D16" i="65" s="1"/>
  <c r="F11" i="62"/>
  <c r="D13" i="65" s="1"/>
  <c r="F9" i="62"/>
  <c r="D11" i="65" s="1"/>
  <c r="F14" i="62"/>
  <c r="D20" i="65" s="1"/>
  <c r="F17" i="62"/>
  <c r="D18" i="65" s="1"/>
  <c r="F8" i="62"/>
  <c r="D10" i="65" s="1"/>
  <c r="F16" i="62"/>
  <c r="D17" i="65" s="1"/>
  <c r="F6" i="62"/>
  <c r="D9" i="65" s="1"/>
  <c r="A11" i="67" l="1"/>
  <c r="A14" i="69"/>
  <c r="A19" i="70"/>
  <c r="A17" i="71"/>
  <c r="A18"/>
  <c r="A16" i="67"/>
  <c r="A17" i="66"/>
  <c r="A13"/>
  <c r="A12"/>
  <c r="A17" i="67"/>
  <c r="A12"/>
  <c r="A12" i="69"/>
  <c r="A10"/>
  <c r="A9" i="70"/>
  <c r="A10"/>
  <c r="A10" i="71"/>
  <c r="A14"/>
  <c r="A16" i="66"/>
  <c r="A11"/>
  <c r="A20" i="67"/>
  <c r="A15"/>
  <c r="A11" i="69"/>
  <c r="A13"/>
  <c r="A14" i="70"/>
  <c r="A13"/>
  <c r="A15" i="71"/>
  <c r="A19"/>
  <c r="A17" i="70"/>
  <c r="A19" i="66"/>
  <c r="A18" i="70"/>
  <c r="A15"/>
  <c r="A11" i="71"/>
  <c r="A16"/>
  <c r="A14" i="66"/>
  <c r="A15"/>
  <c r="A14" i="67"/>
  <c r="A19"/>
  <c r="A11" i="70"/>
  <c r="A12"/>
  <c r="A20" i="71"/>
  <c r="A9"/>
  <c r="H11" i="63"/>
  <c r="H21"/>
  <c r="A20" i="66"/>
  <c r="A18"/>
  <c r="A13" i="67"/>
  <c r="A18"/>
  <c r="A9" i="69"/>
  <c r="A16" i="70"/>
  <c r="A20"/>
  <c r="A13" i="71"/>
  <c r="A12"/>
  <c r="H17" i="63"/>
  <c r="H15"/>
  <c r="H14"/>
  <c r="H12"/>
  <c r="H18"/>
  <c r="H20"/>
  <c r="H13"/>
  <c r="H16"/>
  <c r="H19"/>
  <c r="A18" i="64"/>
  <c r="H10" i="63"/>
  <c r="A19" i="64"/>
  <c r="W13" i="62"/>
  <c r="W14"/>
  <c r="W16"/>
  <c r="W15"/>
  <c r="W17"/>
  <c r="W9"/>
  <c r="W6"/>
  <c r="W11"/>
  <c r="W10"/>
  <c r="W12"/>
  <c r="W8"/>
  <c r="W7"/>
  <c r="A15" i="65" l="1"/>
  <c r="A20" i="64"/>
  <c r="A12"/>
  <c r="A12" i="65"/>
  <c r="A15" i="64"/>
  <c r="A13"/>
  <c r="A10"/>
  <c r="A16"/>
  <c r="A14"/>
  <c r="A9" i="68"/>
  <c r="A13" i="65"/>
  <c r="A14"/>
  <c r="A17" i="64"/>
  <c r="A9"/>
  <c r="A11"/>
  <c r="A9" i="66"/>
  <c r="A10" i="65"/>
  <c r="A10" i="66"/>
  <c r="A10" i="67"/>
  <c r="A9"/>
  <c r="A9" i="65"/>
  <c r="A11"/>
</calcChain>
</file>

<file path=xl/sharedStrings.xml><?xml version="1.0" encoding="utf-8"?>
<sst xmlns="http://schemas.openxmlformats.org/spreadsheetml/2006/main" count="352" uniqueCount="107">
  <si>
    <t>Xếp thứ tự</t>
  </si>
  <si>
    <t>UBND huyện Nam Sách</t>
  </si>
  <si>
    <t>UBND huyện Cẩm Giàng</t>
  </si>
  <si>
    <t>UBND huyện Thanh Hà</t>
  </si>
  <si>
    <t>UBND huyện Gia Lộc</t>
  </si>
  <si>
    <t>UBND huyện Thanh Miện</t>
  </si>
  <si>
    <t>UBND huyện Kim Thành</t>
  </si>
  <si>
    <t>UBND huyện Bình Giang</t>
  </si>
  <si>
    <t>UBND huyện Ninh Giang</t>
  </si>
  <si>
    <t>Đơn vị cấp huyện</t>
  </si>
  <si>
    <t>Stt</t>
  </si>
  <si>
    <t>Xếp loại  người đứng đầu</t>
  </si>
  <si>
    <t>UBND TP
 Chí Linh</t>
  </si>
  <si>
    <t>UBND TX
 Kinh Môn</t>
  </si>
  <si>
    <t>UBND TP 
Hải Dương</t>
  </si>
  <si>
    <t>UBND huyện 
Tứ Kỳ</t>
  </si>
  <si>
    <t>Tỷ lệ %</t>
  </si>
  <si>
    <t>của Chủ tịch Ủy ban nhân dân tỉnh Hải Dương)</t>
  </si>
  <si>
    <t>Thứ tự xếp hạng chỉ số CCHC năm 2023</t>
  </si>
  <si>
    <t>Đơn vị</t>
  </si>
  <si>
    <t>Chỉ số tổng hợp
(%)</t>
  </si>
  <si>
    <t xml:space="preserve">Xếp loại mức độ HTNV 
của người đứng đầu về 
thực hiện CCHC
</t>
  </si>
  <si>
    <t>(1)</t>
  </si>
  <si>
    <t>(2)</t>
  </si>
  <si>
    <t>(3)</t>
  </si>
  <si>
    <t>(4)</t>
  </si>
  <si>
    <t>(5)</t>
  </si>
  <si>
    <t>(6)</t>
  </si>
  <si>
    <t>(7)</t>
  </si>
  <si>
    <t>(8)</t>
  </si>
  <si>
    <t>BIỂU 02</t>
  </si>
  <si>
    <t>Điểm đánh giá qua TLKC</t>
  </si>
  <si>
    <t>(9)</t>
  </si>
  <si>
    <t>Tổng điểm 7 lĩnh vực</t>
  </si>
  <si>
    <t>UBND TP Chí Linh</t>
  </si>
  <si>
    <t>UBND TX Kinh Môn</t>
  </si>
  <si>
    <t>UBND TP Hải Dương</t>
  </si>
  <si>
    <t>UBND huyện Tứ Kỳ</t>
  </si>
  <si>
    <t>Tổng điểm điều tra XHH</t>
  </si>
  <si>
    <r>
      <t>Tổng cộng điểm</t>
    </r>
    <r>
      <rPr>
        <sz val="11"/>
        <color rgb="FF000000"/>
        <rFont val="Times New Roman"/>
        <family val="1"/>
      </rPr>
      <t xml:space="preserve">
(tối đa 100 điểm)</t>
    </r>
  </si>
  <si>
    <r>
      <t xml:space="preserve">Tác động của CCHC đến Phát triển KT-XH 
</t>
    </r>
    <r>
      <rPr>
        <sz val="11"/>
        <color rgb="FF000000"/>
        <rFont val="Times New Roman"/>
        <family val="1"/>
      </rPr>
      <t>(tối đa 6,5 điểm)</t>
    </r>
  </si>
  <si>
    <t>Phụ biểu 2.1</t>
  </si>
  <si>
    <t>Kết quả điểm số và Chỉ số thành phần về Công tác chỉ đạo, điều hành</t>
  </si>
  <si>
    <t>Tổng hợp chung kết quả đánh giá xác định chỉ số</t>
  </si>
  <si>
    <t>Phụ biểu 2.2</t>
  </si>
  <si>
    <t>Kết quả điểm số và Chỉ số thành phần về lĩnh vực</t>
  </si>
  <si>
    <r>
      <t xml:space="preserve">Điểm cải cách 
thể chế
</t>
    </r>
    <r>
      <rPr>
        <sz val="13"/>
        <color rgb="FF000000"/>
        <rFont val="Times New Roman"/>
        <family val="1"/>
      </rPr>
      <t>(tối đa 5,5 điểm)</t>
    </r>
  </si>
  <si>
    <t>Tỷ lệ so với điểm tối đa 
(%)</t>
  </si>
  <si>
    <t>Phụ biểu 2.3</t>
  </si>
  <si>
    <t>Phụ biểu 2.4</t>
  </si>
  <si>
    <r>
      <t xml:space="preserve">Điểm cải cách 
tổ chức bộ máy hành chính nhà nước
</t>
    </r>
    <r>
      <rPr>
        <sz val="13"/>
        <color rgb="FF000000"/>
        <rFont val="Times New Roman"/>
        <family val="1"/>
      </rPr>
      <t>(tối đa 8,5 điểm)</t>
    </r>
  </si>
  <si>
    <t>Phụ biểu 2.5</t>
  </si>
  <si>
    <r>
      <t xml:space="preserve">Điểm cải cách 
chế độ công vụ
</t>
    </r>
    <r>
      <rPr>
        <sz val="13"/>
        <color rgb="FF000000"/>
        <rFont val="Times New Roman"/>
        <family val="1"/>
      </rPr>
      <t>(tối đa 11,5 điểm)</t>
    </r>
  </si>
  <si>
    <t>Phụ biểu 2.6</t>
  </si>
  <si>
    <r>
      <t xml:space="preserve">Điểm cải cách 
tài chính công
</t>
    </r>
    <r>
      <rPr>
        <sz val="13"/>
        <color rgb="FF000000"/>
        <rFont val="Times New Roman"/>
        <family val="1"/>
      </rPr>
      <t>(tối đa 7 điểm)</t>
    </r>
  </si>
  <si>
    <t xml:space="preserve">Kết quả điểm số và Chỉ số thành phần về lĩnh vực Xây dựng và phát triển </t>
  </si>
  <si>
    <r>
      <t xml:space="preserve">Điểm Xây dựng và phát triển Chính quyền điện tử, Chính quyền số
</t>
    </r>
    <r>
      <rPr>
        <sz val="13"/>
        <color rgb="FF000000"/>
        <rFont val="Times New Roman"/>
        <family val="1"/>
      </rPr>
      <t>(tối đa 9 điểm)</t>
    </r>
  </si>
  <si>
    <t>Phụ biểu 2.7</t>
  </si>
  <si>
    <t>Phụ biểu 2.8</t>
  </si>
  <si>
    <t xml:space="preserve">Kết quả điểm số và Chỉ số thành phần tác động của CCHC </t>
  </si>
  <si>
    <r>
      <t xml:space="preserve">Điểm tác động của CCHC đến sự phát triển kinh tế - xã hội
</t>
    </r>
    <r>
      <rPr>
        <sz val="13"/>
        <color rgb="FF000000"/>
        <rFont val="Times New Roman"/>
        <family val="1"/>
      </rPr>
      <t>(tối đa 6,5 điểm)</t>
    </r>
  </si>
  <si>
    <t>Phụ biểu 2.9</t>
  </si>
  <si>
    <t>Phụ biểu 2.10</t>
  </si>
  <si>
    <r>
      <t xml:space="preserve">Điểm chỉ số đánh giá của công chức lãnh đạo, quản lý đối với cấp huyện
</t>
    </r>
    <r>
      <rPr>
        <sz val="13"/>
        <color rgb="FF000000"/>
        <rFont val="Times New Roman"/>
        <family val="1"/>
      </rPr>
      <t>(tối đa 11 điểm)</t>
    </r>
  </si>
  <si>
    <r>
      <t xml:space="preserve">Tổng cộng điểm 
</t>
    </r>
    <r>
      <rPr>
        <i/>
        <sz val="9"/>
        <rFont val="Times New Roman"/>
        <family val="1"/>
      </rPr>
      <t>(tối đa 100 điểm)</t>
    </r>
  </si>
  <si>
    <r>
      <t xml:space="preserve">Tác động của CCHC đến phát triển KT-XH 
</t>
    </r>
    <r>
      <rPr>
        <i/>
        <sz val="8"/>
        <rFont val="Times New Roman"/>
        <family val="1"/>
      </rPr>
      <t xml:space="preserve">(tối đa 6.5 điểm) </t>
    </r>
  </si>
  <si>
    <r>
      <t xml:space="preserve">Điều tra XHH của công chức lãnh đạo 
quản lý
</t>
    </r>
    <r>
      <rPr>
        <i/>
        <sz val="8"/>
        <rFont val="Times New Roman"/>
        <family val="1"/>
      </rPr>
      <t>(tối đa 11 điểm)</t>
    </r>
  </si>
  <si>
    <r>
      <t xml:space="preserve">Cải cách thể chế     </t>
    </r>
    <r>
      <rPr>
        <i/>
        <sz val="9"/>
        <rFont val="Times New Roman"/>
        <family val="1"/>
      </rPr>
      <t>(tối đa 5.5 điểm)</t>
    </r>
    <r>
      <rPr>
        <b/>
        <sz val="9"/>
        <rFont val="Times New Roman"/>
        <family val="1"/>
      </rPr>
      <t xml:space="preserve"> </t>
    </r>
  </si>
  <si>
    <r>
      <t xml:space="preserve">Cải cách TTHC
 </t>
    </r>
    <r>
      <rPr>
        <i/>
        <sz val="9"/>
        <rFont val="Times New Roman"/>
        <family val="1"/>
      </rPr>
      <t>(tối đa 15.5 điểm)</t>
    </r>
  </si>
  <si>
    <r>
      <t xml:space="preserve">Cải cách TCBM
</t>
    </r>
    <r>
      <rPr>
        <i/>
        <sz val="9"/>
        <rFont val="Times New Roman"/>
        <family val="1"/>
      </rPr>
      <t xml:space="preserve"> (tối đa 8.5 điểm)</t>
    </r>
  </si>
  <si>
    <r>
      <t xml:space="preserve">Cải cách chế độ công vụ
</t>
    </r>
    <r>
      <rPr>
        <i/>
        <sz val="9"/>
        <rFont val="Times New Roman"/>
        <family val="1"/>
      </rPr>
      <t xml:space="preserve"> (tối đa 11.5 điểm)</t>
    </r>
  </si>
  <si>
    <r>
      <t xml:space="preserve">Cải cách tài chính công
</t>
    </r>
    <r>
      <rPr>
        <i/>
        <sz val="9"/>
        <rFont val="Times New Roman"/>
        <family val="1"/>
      </rPr>
      <t xml:space="preserve">(tối đa 7 điểm) </t>
    </r>
  </si>
  <si>
    <r>
      <t xml:space="preserve">Xây dựng CQĐT, CQS
</t>
    </r>
    <r>
      <rPr>
        <i/>
        <sz val="9"/>
        <rFont val="Times New Roman"/>
        <family val="1"/>
      </rPr>
      <t xml:space="preserve">(tối đa 9 điểm) </t>
    </r>
  </si>
  <si>
    <r>
      <t xml:space="preserve">Xếp hạng theo lĩnh vực </t>
    </r>
    <r>
      <rPr>
        <sz val="13"/>
        <color rgb="FF000000"/>
        <rFont val="Times New Roman"/>
        <family val="1"/>
      </rPr>
      <t>(có 03 nhóm hạng)</t>
    </r>
  </si>
  <si>
    <r>
      <t xml:space="preserve">Xếp hạng theo lĩnh vực </t>
    </r>
    <r>
      <rPr>
        <sz val="13"/>
        <color rgb="FF000000"/>
        <rFont val="Times New Roman"/>
        <family val="1"/>
      </rPr>
      <t>(có 12 nhóm hạng)</t>
    </r>
  </si>
  <si>
    <r>
      <t xml:space="preserve">Xếp hạng theo lĩnh vực </t>
    </r>
    <r>
      <rPr>
        <sz val="13"/>
        <color rgb="FF000000"/>
        <rFont val="Times New Roman"/>
        <family val="1"/>
      </rPr>
      <t>(có 06 nhóm hạng)</t>
    </r>
  </si>
  <si>
    <t>Kết quả điểm số và Chỉ số thành phần đánh giá của cán bộ, công chức lãnh đạo</t>
  </si>
  <si>
    <t>+</t>
  </si>
  <si>
    <t xml:space="preserve">Điểm đánh giá qua TLKC </t>
  </si>
  <si>
    <r>
      <t xml:space="preserve">Điểm 07 lĩnh vực đã chấm 
</t>
    </r>
    <r>
      <rPr>
        <i/>
        <sz val="9"/>
        <rFont val="Times New Roman"/>
        <family val="1"/>
      </rPr>
      <t>(tối đa 70.5 điểm)</t>
    </r>
  </si>
  <si>
    <t>cải cách hành chính UBND cấp huyện năm 2024</t>
  </si>
  <si>
    <t>Thứ tự xếp hạng chỉ số CCHC năm 2024</t>
  </si>
  <si>
    <r>
      <t xml:space="preserve">Tổng điểm 
7 lĩnh vực CCHC
</t>
    </r>
    <r>
      <rPr>
        <sz val="11"/>
        <color rgb="FF000000"/>
        <rFont val="Times New Roman"/>
        <family val="1"/>
      </rPr>
      <t>(tối đa 70.5 điểm)</t>
    </r>
    <r>
      <rPr>
        <b/>
        <sz val="11"/>
        <color rgb="FF000000"/>
        <rFont val="Times New Roman"/>
        <family val="1"/>
      </rPr>
      <t xml:space="preserve">
</t>
    </r>
  </si>
  <si>
    <r>
      <t xml:space="preserve">Tổng điểm điều tra XHH            </t>
    </r>
    <r>
      <rPr>
        <sz val="11"/>
        <color rgb="FF000000"/>
        <rFont val="Times New Roman"/>
        <family val="1"/>
      </rPr>
      <t>(tối đa 23 điểm)</t>
    </r>
  </si>
  <si>
    <r>
      <t xml:space="preserve">Khảo sát sự hài lòng người dân, tổ chức
</t>
    </r>
    <r>
      <rPr>
        <i/>
        <sz val="9"/>
        <rFont val="Times New Roman"/>
        <family val="1"/>
      </rPr>
      <t>(tối đa 12 điểm)</t>
    </r>
  </si>
  <si>
    <r>
      <t xml:space="preserve">Chỉ đạo, điều hành
 </t>
    </r>
    <r>
      <rPr>
        <i/>
        <sz val="9"/>
        <rFont val="Times New Roman"/>
        <family val="1"/>
      </rPr>
      <t xml:space="preserve"> (tối đa 13.5 điểm)</t>
    </r>
  </si>
  <si>
    <r>
      <t xml:space="preserve">Điểm điều tra XHH  </t>
    </r>
    <r>
      <rPr>
        <i/>
        <sz val="9"/>
        <rFont val="Times New Roman"/>
        <family val="1"/>
      </rPr>
      <t>(tối đa 23 điểm)</t>
    </r>
  </si>
  <si>
    <t>cải cách hành chính tại UBND cấp huyện năm 2024</t>
  </si>
  <si>
    <r>
      <t xml:space="preserve">Điểm công tác 
chỉ đạo, điều hành cải cách hành chính
</t>
    </r>
    <r>
      <rPr>
        <sz val="13"/>
        <color rgb="FF000000"/>
        <rFont val="Times New Roman"/>
        <family val="1"/>
      </rPr>
      <t>(tối đa 13,5 điểm)</t>
    </r>
  </si>
  <si>
    <t>cải cách thể chế tại UBND cấp huyện năm 2024</t>
  </si>
  <si>
    <r>
      <t xml:space="preserve">Điểm cải cách 
TTHC
</t>
    </r>
    <r>
      <rPr>
        <sz val="13"/>
        <rFont val="Times New Roman"/>
        <family val="1"/>
      </rPr>
      <t>(tối đa 15,5 điểm)</t>
    </r>
  </si>
  <si>
    <t>cải cách thủ tục hành chính tại UBND cấp huyện năm 2024</t>
  </si>
  <si>
    <t>cải cách tổ chức bộ máy hành chính tại UBND cấp huyện năm 2024</t>
  </si>
  <si>
    <t>cải cách chế độ công vụ tại UBND cấp huyện năm 2024</t>
  </si>
  <si>
    <t>cải cách tài chính công tại UBND cấp huyện năm 2024</t>
  </si>
  <si>
    <t>Chính quyền điện tử, Chính quyền số tại UBND cấp huyện năm 2024</t>
  </si>
  <si>
    <t>đến sự phát triển kinh tế - xã hội của UBND cấp huyện năm 2024</t>
  </si>
  <si>
    <t>quản lý đối với CCHC cấp huyện năm 2024 (qua điểu tra XHH)</t>
  </si>
  <si>
    <t>Kết quả điểm số và Chỉ số thành phần khảo sát đo lường sự hài lòng của người dân, tổ chức đối với sự phục vụ của cơ quan hành chính nhà nước 
 tại UBND cấp huyện năm 2024 (qua điều tra XHH)</t>
  </si>
  <si>
    <r>
      <t xml:space="preserve">Điểm chỉ số hài lòng của người dân, doanh nghiệp đối với sự phục vụ của cơ quan hành chính nhà nước
</t>
    </r>
    <r>
      <rPr>
        <sz val="12"/>
        <color rgb="FF000000"/>
        <rFont val="Times New Roman"/>
        <family val="1"/>
      </rPr>
      <t>(tối đa 12 điểm)</t>
    </r>
  </si>
  <si>
    <t>HTXSNV</t>
  </si>
  <si>
    <t>HTTNV</t>
  </si>
  <si>
    <r>
      <t xml:space="preserve">Xếp hạng theo lĩnh vực </t>
    </r>
    <r>
      <rPr>
        <sz val="13"/>
        <rFont val="Times New Roman"/>
        <family val="1"/>
      </rPr>
      <t>(có 12 nhóm hạng)</t>
    </r>
  </si>
  <si>
    <t>BIỂU TỔNG HỢP 
ĐÁNH GIÁ, XÁC ĐỊNH CHỈ SỐ CẢI CÁCH HÀNH CHÍNH CỦA UBND CÁC HUYỆN, THỊ XÃ, THÀNH PHỐ NĂM 2024</t>
  </si>
  <si>
    <r>
      <t xml:space="preserve">Xếp hạng theo lĩnh vực </t>
    </r>
    <r>
      <rPr>
        <sz val="13"/>
        <color rgb="FF000000"/>
        <rFont val="Times New Roman"/>
        <family val="1"/>
      </rPr>
      <t>(có 08 nhóm hạng)</t>
    </r>
  </si>
  <si>
    <t>(Kèm theo Quyết định số:  868/QĐ-UBND ngày 31 tháng 3 năm 2025</t>
  </si>
  <si>
    <t>(Kèm theo Quyết định số: 868/QĐ-UBND ngày 31 tháng 3 năm 2025</t>
  </si>
</sst>
</file>

<file path=xl/styles.xml><?xml version="1.0" encoding="utf-8"?>
<styleSheet xmlns="http://schemas.openxmlformats.org/spreadsheetml/2006/main">
  <numFmts count="2">
    <numFmt numFmtId="164" formatCode="0.0%"/>
    <numFmt numFmtId="165" formatCode="0.000"/>
  </numFmts>
  <fonts count="32">
    <font>
      <sz val="11"/>
      <color theme="1"/>
      <name val="Calibri"/>
      <family val="2"/>
      <scheme val="minor"/>
    </font>
    <font>
      <b/>
      <sz val="10"/>
      <color theme="1"/>
      <name val="Times New Roman"/>
      <family val="1"/>
    </font>
    <font>
      <sz val="10"/>
      <color theme="1"/>
      <name val="Times New Roman"/>
      <family val="1"/>
    </font>
    <font>
      <sz val="11"/>
      <color theme="1"/>
      <name val="Calibri"/>
      <family val="2"/>
      <scheme val="minor"/>
    </font>
    <font>
      <b/>
      <sz val="12"/>
      <color theme="1"/>
      <name val="Times New Roman"/>
      <family val="1"/>
    </font>
    <font>
      <b/>
      <sz val="14"/>
      <color rgb="FF000000"/>
      <name val="Times New Roman"/>
      <family val="1"/>
    </font>
    <font>
      <b/>
      <sz val="13"/>
      <color rgb="FF000000"/>
      <name val="Times New Roman"/>
      <family val="1"/>
    </font>
    <font>
      <i/>
      <sz val="14"/>
      <color rgb="FF000000"/>
      <name val="Times New Roman"/>
      <family val="1"/>
    </font>
    <font>
      <sz val="11"/>
      <name val="Times New Roman"/>
      <family val="1"/>
    </font>
    <font>
      <b/>
      <sz val="12"/>
      <color rgb="FF000000"/>
      <name val="Times New Roman"/>
      <family val="1"/>
    </font>
    <font>
      <sz val="12"/>
      <color rgb="FF000000"/>
      <name val="Times New Roman"/>
      <family val="1"/>
    </font>
    <font>
      <i/>
      <sz val="12"/>
      <name val="Times New Roman"/>
      <family val="1"/>
    </font>
    <font>
      <b/>
      <sz val="11"/>
      <color rgb="FF000000"/>
      <name val="Times New Roman"/>
      <family val="1"/>
    </font>
    <font>
      <sz val="11"/>
      <color rgb="FF000000"/>
      <name val="Times New Roman"/>
      <family val="1"/>
    </font>
    <font>
      <i/>
      <sz val="11"/>
      <name val="Times New Roman"/>
      <family val="1"/>
    </font>
    <font>
      <sz val="11"/>
      <color theme="1"/>
      <name val="Times New Roman"/>
      <family val="1"/>
    </font>
    <font>
      <sz val="13"/>
      <color theme="1"/>
      <name val="Times New Roman"/>
      <family val="1"/>
    </font>
    <font>
      <sz val="13"/>
      <name val="Times New Roman"/>
      <family val="1"/>
    </font>
    <font>
      <sz val="13"/>
      <color rgb="FF000000"/>
      <name val="Times New Roman"/>
      <family val="1"/>
    </font>
    <font>
      <sz val="10"/>
      <color rgb="FFFF0000"/>
      <name val="Times New Roman"/>
      <family val="1"/>
    </font>
    <font>
      <b/>
      <sz val="13"/>
      <name val="Times New Roman"/>
      <family val="1"/>
    </font>
    <font>
      <sz val="14"/>
      <name val="Times New Roman"/>
      <family val="1"/>
    </font>
    <font>
      <b/>
      <sz val="9"/>
      <name val="Times New Roman"/>
      <family val="1"/>
    </font>
    <font>
      <i/>
      <sz val="9"/>
      <name val="Times New Roman"/>
      <family val="1"/>
    </font>
    <font>
      <b/>
      <sz val="10"/>
      <name val="Times New Roman"/>
      <family val="1"/>
    </font>
    <font>
      <b/>
      <sz val="8"/>
      <name val="Times New Roman"/>
      <family val="1"/>
    </font>
    <font>
      <i/>
      <sz val="8"/>
      <name val="Times New Roman"/>
      <family val="1"/>
    </font>
    <font>
      <sz val="8"/>
      <name val="Times New Roman"/>
      <family val="1"/>
    </font>
    <font>
      <sz val="10"/>
      <name val="Times New Roman"/>
      <family val="1"/>
    </font>
    <font>
      <sz val="11"/>
      <color rgb="FF000000"/>
      <name val="Arial"/>
      <family val="2"/>
    </font>
    <font>
      <sz val="11"/>
      <color rgb="FFFF0000"/>
      <name val="Calibri"/>
      <family val="2"/>
      <scheme val="minor"/>
    </font>
    <font>
      <sz val="8"/>
      <color rgb="FFFF0000"/>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9" fontId="3" fillId="0" borderId="0" applyFont="0" applyFill="0" applyBorder="0" applyAlignment="0" applyProtection="0"/>
    <xf numFmtId="0" fontId="29" fillId="0" borderId="0"/>
    <xf numFmtId="9" fontId="29" fillId="0" borderId="0" applyFont="0" applyFill="0" applyBorder="0" applyAlignment="0" applyProtection="0"/>
  </cellStyleXfs>
  <cellXfs count="83">
    <xf numFmtId="0" fontId="0" fillId="0" borderId="0" xfId="0"/>
    <xf numFmtId="0" fontId="2" fillId="0" borderId="0" xfId="0" applyFont="1"/>
    <xf numFmtId="0" fontId="1" fillId="0" borderId="0" xfId="0" applyFont="1"/>
    <xf numFmtId="0" fontId="2" fillId="0" borderId="0" xfId="0" applyFont="1" applyFill="1" applyBorder="1" applyAlignment="1">
      <alignment horizontal="center"/>
    </xf>
    <xf numFmtId="0" fontId="2" fillId="2" borderId="0" xfId="0" applyFont="1" applyFill="1" applyAlignment="1">
      <alignment wrapText="1"/>
    </xf>
    <xf numFmtId="0" fontId="2" fillId="0" borderId="0" xfId="0" applyFont="1" applyAlignment="1">
      <alignment wrapText="1"/>
    </xf>
    <xf numFmtId="0" fontId="4" fillId="0" borderId="0" xfId="0" applyFont="1" applyAlignment="1">
      <alignment horizontal="center"/>
    </xf>
    <xf numFmtId="0" fontId="4" fillId="0" borderId="0" xfId="0" applyFont="1" applyAlignment="1">
      <alignment horizontal="center"/>
    </xf>
    <xf numFmtId="0" fontId="0" fillId="0" borderId="0" xfId="0" applyFill="1"/>
    <xf numFmtId="0" fontId="2" fillId="0" borderId="0" xfId="0" applyFont="1" applyFill="1"/>
    <xf numFmtId="0" fontId="1" fillId="0" borderId="0" xfId="0" applyFont="1" applyFill="1"/>
    <xf numFmtId="0" fontId="2" fillId="0" borderId="0" xfId="0" applyFont="1" applyFill="1" applyAlignment="1">
      <alignment wrapText="1"/>
    </xf>
    <xf numFmtId="0" fontId="8" fillId="0" borderId="2" xfId="0" applyFont="1" applyBorder="1" applyAlignment="1">
      <alignment horizontal="center" vertical="center"/>
    </xf>
    <xf numFmtId="2" fontId="8" fillId="0" borderId="2" xfId="0" applyNumberFormat="1" applyFont="1" applyBorder="1" applyAlignment="1">
      <alignment horizontal="center" vertical="center"/>
    </xf>
    <xf numFmtId="10" fontId="8" fillId="0" borderId="2" xfId="0" applyNumberFormat="1" applyFont="1" applyBorder="1" applyAlignment="1">
      <alignment horizontal="center" vertical="center"/>
    </xf>
    <xf numFmtId="49" fontId="11" fillId="0" borderId="2" xfId="0" applyNumberFormat="1" applyFont="1" applyBorder="1" applyAlignment="1">
      <alignment horizontal="center" vertical="center"/>
    </xf>
    <xf numFmtId="0" fontId="12" fillId="0" borderId="2" xfId="0" applyFont="1" applyBorder="1" applyAlignment="1">
      <alignment horizontal="center" vertical="center" wrapText="1"/>
    </xf>
    <xf numFmtId="49" fontId="14" fillId="0" borderId="2" xfId="0" applyNumberFormat="1" applyFont="1" applyBorder="1" applyAlignment="1">
      <alignment horizontal="center" vertical="center"/>
    </xf>
    <xf numFmtId="0" fontId="15" fillId="3"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16" fillId="3" borderId="2" xfId="0" applyFont="1" applyFill="1" applyBorder="1" applyAlignment="1">
      <alignment horizontal="left" vertical="center" wrapText="1"/>
    </xf>
    <xf numFmtId="2" fontId="17" fillId="0" borderId="2" xfId="0" applyNumberFormat="1" applyFont="1" applyBorder="1" applyAlignment="1">
      <alignment horizontal="center" vertical="center"/>
    </xf>
    <xf numFmtId="164" fontId="17" fillId="0" borderId="2" xfId="1"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10" fontId="17" fillId="0" borderId="2" xfId="1" applyNumberFormat="1" applyFont="1" applyBorder="1" applyAlignment="1">
      <alignment horizontal="center" vertical="center"/>
    </xf>
    <xf numFmtId="9" fontId="17" fillId="0" borderId="2" xfId="1" applyNumberFormat="1" applyFont="1" applyBorder="1" applyAlignment="1">
      <alignment horizontal="center" vertical="center"/>
    </xf>
    <xf numFmtId="0" fontId="19" fillId="0" borderId="0" xfId="0" applyFont="1" applyFill="1" applyAlignment="1">
      <alignment wrapText="1"/>
    </xf>
    <xf numFmtId="0" fontId="19" fillId="2" borderId="0" xfId="0" applyFont="1" applyFill="1" applyAlignment="1">
      <alignment wrapText="1"/>
    </xf>
    <xf numFmtId="0" fontId="19" fillId="0" borderId="0" xfId="0" applyFont="1" applyAlignment="1">
      <alignment wrapText="1"/>
    </xf>
    <xf numFmtId="165" fontId="17" fillId="0" borderId="2" xfId="0" applyNumberFormat="1" applyFont="1" applyBorder="1" applyAlignment="1">
      <alignment horizontal="center" vertical="center"/>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1" fillId="3"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27" fillId="3" borderId="4" xfId="0" applyFont="1" applyFill="1" applyBorder="1" applyAlignment="1">
      <alignment horizontal="center" vertical="center"/>
    </xf>
    <xf numFmtId="0" fontId="27" fillId="3" borderId="2" xfId="0" applyFont="1" applyFill="1" applyBorder="1" applyAlignment="1">
      <alignment horizontal="center" vertical="center" wrapText="1"/>
    </xf>
    <xf numFmtId="164" fontId="27" fillId="3" borderId="2" xfId="1" applyNumberFormat="1" applyFont="1" applyFill="1" applyBorder="1" applyAlignment="1">
      <alignment horizontal="center" vertical="center" wrapText="1"/>
    </xf>
    <xf numFmtId="2" fontId="27" fillId="3" borderId="2" xfId="0" applyNumberFormat="1" applyFont="1" applyFill="1" applyBorder="1" applyAlignment="1">
      <alignment horizontal="center" vertical="center" wrapText="1"/>
    </xf>
    <xf numFmtId="2" fontId="25" fillId="3" borderId="2" xfId="0" applyNumberFormat="1" applyFont="1" applyFill="1" applyBorder="1" applyAlignment="1">
      <alignment horizontal="center" vertical="center" wrapText="1"/>
    </xf>
    <xf numFmtId="0" fontId="25" fillId="3" borderId="2" xfId="0" applyFont="1" applyFill="1" applyBorder="1" applyAlignment="1">
      <alignment horizontal="center" vertical="center" wrapText="1"/>
    </xf>
    <xf numFmtId="9" fontId="27" fillId="3" borderId="2" xfId="1" applyFont="1" applyFill="1" applyBorder="1" applyAlignment="1">
      <alignment horizontal="center" vertical="center" wrapText="1"/>
    </xf>
    <xf numFmtId="0" fontId="27" fillId="0" borderId="2" xfId="0" applyFont="1" applyFill="1" applyBorder="1" applyAlignment="1">
      <alignment horizontal="center" vertical="center" wrapText="1"/>
    </xf>
    <xf numFmtId="164" fontId="27" fillId="0" borderId="2" xfId="1" applyNumberFormat="1" applyFont="1" applyFill="1" applyBorder="1" applyAlignment="1">
      <alignment horizontal="center" vertical="center" wrapText="1"/>
    </xf>
    <xf numFmtId="9" fontId="27" fillId="0" borderId="2" xfId="1" applyNumberFormat="1" applyFont="1" applyFill="1" applyBorder="1" applyAlignment="1">
      <alignment horizontal="center" vertical="center" wrapText="1"/>
    </xf>
    <xf numFmtId="2" fontId="27" fillId="0" borderId="2" xfId="0" applyNumberFormat="1" applyFont="1" applyFill="1" applyBorder="1" applyAlignment="1">
      <alignment horizontal="center" vertical="center" wrapText="1"/>
    </xf>
    <xf numFmtId="2" fontId="25"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0" fillId="0" borderId="0" xfId="0" applyAlignment="1">
      <alignment horizontal="center" vertical="center"/>
    </xf>
    <xf numFmtId="0" fontId="12" fillId="0" borderId="2" xfId="0" applyFont="1" applyBorder="1" applyAlignment="1">
      <alignment horizontal="center" vertical="center" wrapText="1"/>
    </xf>
    <xf numFmtId="0" fontId="28" fillId="3" borderId="2" xfId="0" applyFont="1" applyFill="1" applyBorder="1" applyAlignment="1">
      <alignment horizontal="center"/>
    </xf>
    <xf numFmtId="0" fontId="28" fillId="3" borderId="2" xfId="0" applyFont="1" applyFill="1" applyBorder="1" applyAlignment="1">
      <alignment horizontal="center" wrapText="1"/>
    </xf>
    <xf numFmtId="2" fontId="28" fillId="3" borderId="2" xfId="0" applyNumberFormat="1" applyFont="1" applyFill="1" applyBorder="1" applyAlignment="1">
      <alignment horizontal="center" wrapText="1"/>
    </xf>
    <xf numFmtId="0" fontId="28" fillId="3" borderId="2" xfId="0" applyFont="1" applyFill="1" applyBorder="1" applyAlignment="1">
      <alignment horizontal="center" vertical="center" wrapText="1"/>
    </xf>
    <xf numFmtId="0" fontId="4" fillId="0" borderId="0" xfId="0" applyFont="1" applyAlignment="1">
      <alignment horizontal="center"/>
    </xf>
    <xf numFmtId="0" fontId="22" fillId="3" borderId="2" xfId="0" applyFont="1" applyFill="1" applyBorder="1" applyAlignment="1">
      <alignment horizontal="center" vertical="center" wrapText="1"/>
    </xf>
    <xf numFmtId="0" fontId="27" fillId="3" borderId="2" xfId="0" applyFont="1" applyFill="1" applyBorder="1" applyAlignment="1">
      <alignment horizontal="center" vertical="center"/>
    </xf>
    <xf numFmtId="0" fontId="30" fillId="3" borderId="2" xfId="0" applyFont="1" applyFill="1" applyBorder="1"/>
    <xf numFmtId="0" fontId="30" fillId="3" borderId="2" xfId="0" applyFont="1" applyFill="1" applyBorder="1" applyAlignment="1">
      <alignment horizontal="center" vertical="center"/>
    </xf>
    <xf numFmtId="164" fontId="31" fillId="3" borderId="2" xfId="1" applyNumberFormat="1" applyFont="1" applyFill="1" applyBorder="1" applyAlignment="1">
      <alignment horizontal="center" vertical="center" wrapText="1"/>
    </xf>
    <xf numFmtId="0" fontId="30" fillId="0" borderId="0" xfId="0" applyFont="1" applyFill="1"/>
    <xf numFmtId="0" fontId="30" fillId="0" borderId="0" xfId="0" applyFont="1"/>
    <xf numFmtId="0" fontId="22" fillId="0" borderId="1"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24" fillId="0" borderId="2" xfId="0" applyFont="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xf>
    <xf numFmtId="0" fontId="22" fillId="0" borderId="3"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horizontal="center" wrapText="1"/>
    </xf>
    <xf numFmtId="0" fontId="9" fillId="0" borderId="0" xfId="0" applyFont="1" applyAlignment="1">
      <alignment horizontal="center"/>
    </xf>
    <xf numFmtId="0" fontId="6" fillId="0" borderId="0" xfId="0" applyFont="1" applyAlignment="1">
      <alignment horizontal="center" vertical="top" wrapText="1"/>
    </xf>
    <xf numFmtId="0" fontId="6" fillId="0" borderId="0" xfId="0" applyFont="1" applyAlignment="1">
      <alignment horizontal="center" wrapText="1"/>
    </xf>
  </cellXfs>
  <cellStyles count="4">
    <cellStyle name="Normal" xfId="0" builtinId="0"/>
    <cellStyle name="Normal 2" xfId="2"/>
    <cellStyle name="Percent" xfId="1" builtinId="5"/>
    <cellStyle name="Per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246540</xdr:colOff>
      <xdr:row>1</xdr:row>
      <xdr:rowOff>0</xdr:rowOff>
    </xdr:from>
    <xdr:to>
      <xdr:col>13</xdr:col>
      <xdr:colOff>291364</xdr:colOff>
      <xdr:row>1</xdr:row>
      <xdr:rowOff>0</xdr:rowOff>
    </xdr:to>
    <xdr:cxnSp macro="">
      <xdr:nvCxnSpPr>
        <xdr:cNvPr id="3" name="Straight Connector 2"/>
        <xdr:cNvCxnSpPr/>
      </xdr:nvCxnSpPr>
      <xdr:spPr>
        <a:xfrm>
          <a:off x="4101364" y="537882"/>
          <a:ext cx="158002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1257300</xdr:colOff>
      <xdr:row>5</xdr:row>
      <xdr:rowOff>9525</xdr:rowOff>
    </xdr:from>
    <xdr:to>
      <xdr:col>2</xdr:col>
      <xdr:colOff>495300</xdr:colOff>
      <xdr:row>5</xdr:row>
      <xdr:rowOff>11113</xdr:rowOff>
    </xdr:to>
    <xdr:cxnSp macro="">
      <xdr:nvCxnSpPr>
        <xdr:cNvPr id="2" name="Straight Connector 1"/>
        <xdr:cNvCxnSpPr/>
      </xdr:nvCxnSpPr>
      <xdr:spPr>
        <a:xfrm>
          <a:off x="2019300" y="1143000"/>
          <a:ext cx="133350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1190065</xdr:colOff>
      <xdr:row>5</xdr:row>
      <xdr:rowOff>54348</xdr:rowOff>
    </xdr:from>
    <xdr:to>
      <xdr:col>2</xdr:col>
      <xdr:colOff>428065</xdr:colOff>
      <xdr:row>5</xdr:row>
      <xdr:rowOff>55936</xdr:rowOff>
    </xdr:to>
    <xdr:cxnSp macro="">
      <xdr:nvCxnSpPr>
        <xdr:cNvPr id="2" name="Straight Connector 1"/>
        <xdr:cNvCxnSpPr/>
      </xdr:nvCxnSpPr>
      <xdr:spPr>
        <a:xfrm>
          <a:off x="1952065" y="1298201"/>
          <a:ext cx="1411941"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1279712</xdr:colOff>
      <xdr:row>5</xdr:row>
      <xdr:rowOff>65554</xdr:rowOff>
    </xdr:from>
    <xdr:to>
      <xdr:col>2</xdr:col>
      <xdr:colOff>517712</xdr:colOff>
      <xdr:row>5</xdr:row>
      <xdr:rowOff>67142</xdr:rowOff>
    </xdr:to>
    <xdr:cxnSp macro="">
      <xdr:nvCxnSpPr>
        <xdr:cNvPr id="2" name="Straight Connector 1"/>
        <xdr:cNvCxnSpPr/>
      </xdr:nvCxnSpPr>
      <xdr:spPr>
        <a:xfrm>
          <a:off x="2041712" y="1600760"/>
          <a:ext cx="133350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762000</xdr:colOff>
      <xdr:row>5</xdr:row>
      <xdr:rowOff>0</xdr:rowOff>
    </xdr:from>
    <xdr:to>
      <xdr:col>5</xdr:col>
      <xdr:colOff>0</xdr:colOff>
      <xdr:row>5</xdr:row>
      <xdr:rowOff>1588</xdr:rowOff>
    </xdr:to>
    <xdr:cxnSp macro="">
      <xdr:nvCxnSpPr>
        <xdr:cNvPr id="3" name="Straight Connector 2"/>
        <xdr:cNvCxnSpPr/>
      </xdr:nvCxnSpPr>
      <xdr:spPr>
        <a:xfrm>
          <a:off x="1714500" y="1133475"/>
          <a:ext cx="172402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1257300</xdr:colOff>
      <xdr:row>5</xdr:row>
      <xdr:rowOff>9525</xdr:rowOff>
    </xdr:from>
    <xdr:to>
      <xdr:col>2</xdr:col>
      <xdr:colOff>495300</xdr:colOff>
      <xdr:row>5</xdr:row>
      <xdr:rowOff>11113</xdr:rowOff>
    </xdr:to>
    <xdr:cxnSp macro="">
      <xdr:nvCxnSpPr>
        <xdr:cNvPr id="2" name="Straight Connector 1"/>
        <xdr:cNvCxnSpPr/>
      </xdr:nvCxnSpPr>
      <xdr:spPr>
        <a:xfrm>
          <a:off x="2019300" y="1143000"/>
          <a:ext cx="133350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1257300</xdr:colOff>
      <xdr:row>5</xdr:row>
      <xdr:rowOff>9525</xdr:rowOff>
    </xdr:from>
    <xdr:to>
      <xdr:col>2</xdr:col>
      <xdr:colOff>495300</xdr:colOff>
      <xdr:row>5</xdr:row>
      <xdr:rowOff>11113</xdr:rowOff>
    </xdr:to>
    <xdr:cxnSp macro="">
      <xdr:nvCxnSpPr>
        <xdr:cNvPr id="2" name="Straight Connector 1"/>
        <xdr:cNvCxnSpPr/>
      </xdr:nvCxnSpPr>
      <xdr:spPr>
        <a:xfrm>
          <a:off x="2019300" y="1143000"/>
          <a:ext cx="133350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1257300</xdr:colOff>
      <xdr:row>5</xdr:row>
      <xdr:rowOff>9525</xdr:rowOff>
    </xdr:from>
    <xdr:to>
      <xdr:col>2</xdr:col>
      <xdr:colOff>495300</xdr:colOff>
      <xdr:row>5</xdr:row>
      <xdr:rowOff>11113</xdr:rowOff>
    </xdr:to>
    <xdr:cxnSp macro="">
      <xdr:nvCxnSpPr>
        <xdr:cNvPr id="2" name="Straight Connector 1"/>
        <xdr:cNvCxnSpPr/>
      </xdr:nvCxnSpPr>
      <xdr:spPr>
        <a:xfrm>
          <a:off x="2019300" y="1143000"/>
          <a:ext cx="133350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1257300</xdr:colOff>
      <xdr:row>5</xdr:row>
      <xdr:rowOff>9525</xdr:rowOff>
    </xdr:from>
    <xdr:to>
      <xdr:col>2</xdr:col>
      <xdr:colOff>495300</xdr:colOff>
      <xdr:row>5</xdr:row>
      <xdr:rowOff>11113</xdr:rowOff>
    </xdr:to>
    <xdr:cxnSp macro="">
      <xdr:nvCxnSpPr>
        <xdr:cNvPr id="2" name="Straight Connector 1"/>
        <xdr:cNvCxnSpPr/>
      </xdr:nvCxnSpPr>
      <xdr:spPr>
        <a:xfrm>
          <a:off x="2019300" y="1143000"/>
          <a:ext cx="133350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1257300</xdr:colOff>
      <xdr:row>5</xdr:row>
      <xdr:rowOff>9525</xdr:rowOff>
    </xdr:from>
    <xdr:to>
      <xdr:col>2</xdr:col>
      <xdr:colOff>495300</xdr:colOff>
      <xdr:row>5</xdr:row>
      <xdr:rowOff>11113</xdr:rowOff>
    </xdr:to>
    <xdr:cxnSp macro="">
      <xdr:nvCxnSpPr>
        <xdr:cNvPr id="2" name="Straight Connector 1"/>
        <xdr:cNvCxnSpPr/>
      </xdr:nvCxnSpPr>
      <xdr:spPr>
        <a:xfrm>
          <a:off x="2019300" y="1143000"/>
          <a:ext cx="133350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1257300</xdr:colOff>
      <xdr:row>5</xdr:row>
      <xdr:rowOff>9525</xdr:rowOff>
    </xdr:from>
    <xdr:to>
      <xdr:col>2</xdr:col>
      <xdr:colOff>495300</xdr:colOff>
      <xdr:row>5</xdr:row>
      <xdr:rowOff>11113</xdr:rowOff>
    </xdr:to>
    <xdr:cxnSp macro="">
      <xdr:nvCxnSpPr>
        <xdr:cNvPr id="2" name="Straight Connector 1"/>
        <xdr:cNvCxnSpPr/>
      </xdr:nvCxnSpPr>
      <xdr:spPr>
        <a:xfrm>
          <a:off x="2019300" y="1143000"/>
          <a:ext cx="133350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1257300</xdr:colOff>
      <xdr:row>5</xdr:row>
      <xdr:rowOff>9525</xdr:rowOff>
    </xdr:from>
    <xdr:to>
      <xdr:col>2</xdr:col>
      <xdr:colOff>495300</xdr:colOff>
      <xdr:row>5</xdr:row>
      <xdr:rowOff>11113</xdr:rowOff>
    </xdr:to>
    <xdr:cxnSp macro="">
      <xdr:nvCxnSpPr>
        <xdr:cNvPr id="2" name="Straight Connector 1"/>
        <xdr:cNvCxnSpPr/>
      </xdr:nvCxnSpPr>
      <xdr:spPr>
        <a:xfrm>
          <a:off x="2019300" y="1143000"/>
          <a:ext cx="133350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K19"/>
  <sheetViews>
    <sheetView zoomScale="85" zoomScaleNormal="85" workbookViewId="0">
      <selection activeCell="L22" sqref="L22"/>
    </sheetView>
  </sheetViews>
  <sheetFormatPr defaultRowHeight="15"/>
  <cols>
    <col min="1" max="1" width="4" customWidth="1"/>
    <col min="2" max="2" width="10" customWidth="1"/>
    <col min="3" max="3" width="6.140625" customWidth="1"/>
    <col min="4" max="4" width="5.140625" customWidth="1"/>
    <col min="5" max="5" width="6.42578125" customWidth="1"/>
    <col min="6" max="6" width="5.42578125" customWidth="1"/>
    <col min="7" max="7" width="6.85546875" customWidth="1"/>
    <col min="8" max="8" width="5.42578125" customWidth="1"/>
    <col min="9" max="9" width="6.7109375" customWidth="1"/>
    <col min="10" max="10" width="5.42578125" customWidth="1"/>
    <col min="11" max="12" width="5.85546875" customWidth="1"/>
    <col min="13" max="13" width="6.42578125" customWidth="1"/>
    <col min="14" max="14" width="5.42578125" customWidth="1"/>
    <col min="15" max="15" width="6.42578125" customWidth="1"/>
    <col min="16" max="16" width="5" customWidth="1"/>
    <col min="17" max="17" width="6" customWidth="1"/>
    <col min="18" max="18" width="5.28515625" customWidth="1"/>
    <col min="19" max="19" width="7" customWidth="1"/>
    <col min="20" max="20" width="5.5703125" customWidth="1"/>
    <col min="21" max="21" width="6.28515625" customWidth="1"/>
    <col min="22" max="22" width="5" customWidth="1"/>
    <col min="23" max="23" width="4.7109375" customWidth="1"/>
    <col min="24" max="24" width="7.140625" customWidth="1"/>
    <col min="25" max="25" width="7.28515625" customWidth="1"/>
    <col min="26" max="26" width="8.5703125" customWidth="1"/>
    <col min="27" max="115" width="9.140625" style="8"/>
  </cols>
  <sheetData>
    <row r="1" spans="1:115" ht="42.75" customHeight="1">
      <c r="A1" s="68" t="s">
        <v>103</v>
      </c>
      <c r="B1" s="69"/>
      <c r="C1" s="69"/>
      <c r="D1" s="69"/>
      <c r="E1" s="69"/>
      <c r="F1" s="69"/>
      <c r="G1" s="69"/>
      <c r="H1" s="69"/>
      <c r="I1" s="69"/>
      <c r="J1" s="69"/>
      <c r="K1" s="69"/>
      <c r="L1" s="69"/>
      <c r="M1" s="69"/>
      <c r="N1" s="69"/>
      <c r="O1" s="69"/>
      <c r="P1" s="69"/>
      <c r="Q1" s="69"/>
      <c r="R1" s="69"/>
      <c r="S1" s="69"/>
      <c r="T1" s="69"/>
      <c r="U1" s="69"/>
      <c r="V1" s="69"/>
      <c r="W1" s="69"/>
      <c r="X1" s="56"/>
      <c r="Y1" s="6"/>
      <c r="Z1" s="7"/>
    </row>
    <row r="2" spans="1:115" ht="15.75" customHeight="1"/>
    <row r="3" spans="1:115" s="1" customFormat="1" ht="40.5" customHeight="1">
      <c r="A3" s="64" t="s">
        <v>10</v>
      </c>
      <c r="B3" s="64" t="s">
        <v>9</v>
      </c>
      <c r="C3" s="70" t="s">
        <v>78</v>
      </c>
      <c r="D3" s="71"/>
      <c r="E3" s="71"/>
      <c r="F3" s="71"/>
      <c r="G3" s="71"/>
      <c r="H3" s="71"/>
      <c r="I3" s="71"/>
      <c r="J3" s="71"/>
      <c r="K3" s="71"/>
      <c r="L3" s="71"/>
      <c r="M3" s="71"/>
      <c r="N3" s="71"/>
      <c r="O3" s="71"/>
      <c r="P3" s="71"/>
      <c r="Q3" s="71"/>
      <c r="R3" s="72"/>
      <c r="S3" s="73" t="s">
        <v>86</v>
      </c>
      <c r="T3" s="73"/>
      <c r="U3" s="64" t="s">
        <v>64</v>
      </c>
      <c r="V3" s="64" t="s">
        <v>16</v>
      </c>
      <c r="W3" s="64" t="s">
        <v>0</v>
      </c>
      <c r="X3" s="64" t="s">
        <v>11</v>
      </c>
      <c r="Y3" s="67" t="s">
        <v>33</v>
      </c>
      <c r="Z3" s="67" t="s">
        <v>38</v>
      </c>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row>
    <row r="4" spans="1:115" s="1" customFormat="1" ht="30" customHeight="1">
      <c r="A4" s="65"/>
      <c r="B4" s="65"/>
      <c r="C4" s="70" t="s">
        <v>79</v>
      </c>
      <c r="D4" s="71"/>
      <c r="E4" s="71"/>
      <c r="F4" s="71"/>
      <c r="G4" s="71"/>
      <c r="H4" s="71"/>
      <c r="I4" s="71"/>
      <c r="J4" s="71"/>
      <c r="K4" s="71"/>
      <c r="L4" s="71"/>
      <c r="M4" s="71"/>
      <c r="N4" s="71"/>
      <c r="O4" s="71"/>
      <c r="P4" s="72"/>
      <c r="Q4" s="74" t="s">
        <v>65</v>
      </c>
      <c r="R4" s="64" t="s">
        <v>16</v>
      </c>
      <c r="S4" s="73" t="s">
        <v>84</v>
      </c>
      <c r="T4" s="74" t="s">
        <v>66</v>
      </c>
      <c r="U4" s="65"/>
      <c r="V4" s="65"/>
      <c r="W4" s="65"/>
      <c r="X4" s="65"/>
      <c r="Y4" s="67"/>
      <c r="Z4" s="67"/>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row>
    <row r="5" spans="1:115" s="2" customFormat="1" ht="132" customHeight="1">
      <c r="A5" s="66"/>
      <c r="B5" s="66"/>
      <c r="C5" s="57" t="s">
        <v>85</v>
      </c>
      <c r="D5" s="57" t="s">
        <v>16</v>
      </c>
      <c r="E5" s="57" t="s">
        <v>67</v>
      </c>
      <c r="F5" s="57" t="s">
        <v>16</v>
      </c>
      <c r="G5" s="57" t="s">
        <v>68</v>
      </c>
      <c r="H5" s="57" t="s">
        <v>16</v>
      </c>
      <c r="I5" s="57" t="s">
        <v>69</v>
      </c>
      <c r="J5" s="57" t="s">
        <v>16</v>
      </c>
      <c r="K5" s="57" t="s">
        <v>70</v>
      </c>
      <c r="L5" s="35" t="s">
        <v>16</v>
      </c>
      <c r="M5" s="35" t="s">
        <v>71</v>
      </c>
      <c r="N5" s="35" t="s">
        <v>16</v>
      </c>
      <c r="O5" s="35" t="s">
        <v>72</v>
      </c>
      <c r="P5" s="35" t="s">
        <v>16</v>
      </c>
      <c r="Q5" s="74"/>
      <c r="R5" s="66"/>
      <c r="S5" s="73"/>
      <c r="T5" s="74"/>
      <c r="U5" s="66"/>
      <c r="V5" s="66"/>
      <c r="W5" s="66"/>
      <c r="X5" s="66"/>
      <c r="Y5" s="67"/>
      <c r="Z5" s="67"/>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row>
    <row r="6" spans="1:115" s="29" customFormat="1" ht="29.25" customHeight="1">
      <c r="A6" s="36">
        <v>1</v>
      </c>
      <c r="B6" s="37" t="s">
        <v>1</v>
      </c>
      <c r="C6" s="52">
        <v>12.477</v>
      </c>
      <c r="D6" s="38">
        <f t="shared" ref="D6:D17" si="0">C6/13.5</f>
        <v>0.92422222222222228</v>
      </c>
      <c r="E6" s="52">
        <v>5.5</v>
      </c>
      <c r="F6" s="38">
        <f t="shared" ref="F6:F17" si="1">E6/5.5</f>
        <v>1</v>
      </c>
      <c r="G6" s="52">
        <v>14.598000000000001</v>
      </c>
      <c r="H6" s="38">
        <f t="shared" ref="H6:H17" si="2">G6/15.5</f>
        <v>0.94180645161290333</v>
      </c>
      <c r="I6" s="58">
        <v>8.4290000000000003</v>
      </c>
      <c r="J6" s="38">
        <f t="shared" ref="J6:J17" si="3">I6/8.5</f>
        <v>0.99164705882352944</v>
      </c>
      <c r="K6" s="52">
        <v>10.5</v>
      </c>
      <c r="L6" s="38">
        <f t="shared" ref="L6:L17" si="4">K6/11.5</f>
        <v>0.91304347826086951</v>
      </c>
      <c r="M6" s="52">
        <v>6.5</v>
      </c>
      <c r="N6" s="38">
        <f t="shared" ref="N6:N17" si="5">M6/7</f>
        <v>0.9285714285714286</v>
      </c>
      <c r="O6" s="52">
        <v>8.3030000000000008</v>
      </c>
      <c r="P6" s="38">
        <f t="shared" ref="P6:P17" si="6">O6/9</f>
        <v>0.92255555555555568</v>
      </c>
      <c r="Q6" s="53">
        <v>5.75</v>
      </c>
      <c r="R6" s="38">
        <f t="shared" ref="R6:R17" si="7">Q6/6.5</f>
        <v>0.88461538461538458</v>
      </c>
      <c r="S6" s="55">
        <v>11.868</v>
      </c>
      <c r="T6" s="55">
        <v>7.5789999999999997</v>
      </c>
      <c r="U6" s="40">
        <f t="shared" ref="U6:U17" si="8">C6+E6+G6+I6+K6+M6+O6+Q6+S6+T6</f>
        <v>91.503999999999991</v>
      </c>
      <c r="V6" s="38">
        <f t="shared" ref="V6:V17" si="9">U6/100</f>
        <v>0.91503999999999985</v>
      </c>
      <c r="W6" s="41">
        <f t="shared" ref="W6:W17" si="10">RANK(U6,$U$6:$U$17,0)</f>
        <v>1</v>
      </c>
      <c r="X6" s="40" t="s">
        <v>100</v>
      </c>
      <c r="Y6" s="37">
        <f t="shared" ref="Y6:Y17" si="11">O6+M6+K6+I6+G6+E6+C6</f>
        <v>66.307000000000002</v>
      </c>
      <c r="Z6" s="39">
        <f t="shared" ref="Z6:Z17" si="12">T6+S6</f>
        <v>19.446999999999999</v>
      </c>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row>
    <row r="7" spans="1:115" s="30" customFormat="1" ht="24.75" customHeight="1">
      <c r="A7" s="36">
        <v>2</v>
      </c>
      <c r="B7" s="37" t="s">
        <v>6</v>
      </c>
      <c r="C7" s="52">
        <v>12.443</v>
      </c>
      <c r="D7" s="38">
        <f t="shared" si="0"/>
        <v>0.92170370370370369</v>
      </c>
      <c r="E7" s="52">
        <v>5</v>
      </c>
      <c r="F7" s="42">
        <f t="shared" si="1"/>
        <v>0.90909090909090906</v>
      </c>
      <c r="G7" s="52">
        <v>14.151999999999999</v>
      </c>
      <c r="H7" s="38">
        <f t="shared" si="2"/>
        <v>0.91303225806451604</v>
      </c>
      <c r="I7" s="52">
        <v>8.5</v>
      </c>
      <c r="J7" s="38">
        <f t="shared" si="3"/>
        <v>1</v>
      </c>
      <c r="K7" s="52">
        <v>11.5</v>
      </c>
      <c r="L7" s="38">
        <f t="shared" si="4"/>
        <v>1</v>
      </c>
      <c r="M7" s="52">
        <v>5.9489999999999998</v>
      </c>
      <c r="N7" s="38">
        <f t="shared" si="5"/>
        <v>0.84985714285714287</v>
      </c>
      <c r="O7" s="52">
        <v>8.2859999999999996</v>
      </c>
      <c r="P7" s="38">
        <f t="shared" si="6"/>
        <v>0.92066666666666663</v>
      </c>
      <c r="Q7" s="53">
        <v>5.657</v>
      </c>
      <c r="R7" s="38">
        <f t="shared" si="7"/>
        <v>0.87030769230769234</v>
      </c>
      <c r="S7" s="55">
        <v>11.743</v>
      </c>
      <c r="T7" s="55">
        <v>7.5739999999999998</v>
      </c>
      <c r="U7" s="40">
        <f>C7+E7+G7+I7+K7+M7+O7+Q7+S7+T7</f>
        <v>90.803999999999988</v>
      </c>
      <c r="V7" s="38">
        <f t="shared" si="9"/>
        <v>0.90803999999999985</v>
      </c>
      <c r="W7" s="41">
        <f t="shared" si="10"/>
        <v>2</v>
      </c>
      <c r="X7" s="40" t="s">
        <v>100</v>
      </c>
      <c r="Y7" s="37">
        <f>O7+M7+K7+I7+G7+E7+C7</f>
        <v>65.83</v>
      </c>
      <c r="Z7" s="39">
        <f t="shared" si="12"/>
        <v>19.317</v>
      </c>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row>
    <row r="8" spans="1:115" s="30" customFormat="1" ht="24.75" customHeight="1">
      <c r="A8" s="36">
        <v>3</v>
      </c>
      <c r="B8" s="37" t="s">
        <v>12</v>
      </c>
      <c r="C8" s="52">
        <v>11.46</v>
      </c>
      <c r="D8" s="38">
        <f t="shared" si="0"/>
        <v>0.84888888888888892</v>
      </c>
      <c r="E8" s="52">
        <v>5.5</v>
      </c>
      <c r="F8" s="42">
        <f t="shared" si="1"/>
        <v>1</v>
      </c>
      <c r="G8" s="52">
        <v>13.65</v>
      </c>
      <c r="H8" s="38">
        <f t="shared" si="2"/>
        <v>0.88064516129032255</v>
      </c>
      <c r="I8" s="52">
        <v>8.3109999999999999</v>
      </c>
      <c r="J8" s="38">
        <f t="shared" si="3"/>
        <v>0.97776470588235298</v>
      </c>
      <c r="K8" s="52">
        <v>10.75</v>
      </c>
      <c r="L8" s="38">
        <f t="shared" si="4"/>
        <v>0.93478260869565222</v>
      </c>
      <c r="M8" s="52">
        <v>5.5</v>
      </c>
      <c r="N8" s="38">
        <f t="shared" si="5"/>
        <v>0.7857142857142857</v>
      </c>
      <c r="O8" s="52">
        <v>8.1809999999999992</v>
      </c>
      <c r="P8" s="38">
        <f t="shared" si="6"/>
        <v>0.90899999999999992</v>
      </c>
      <c r="Q8" s="54">
        <v>6.1539999999999999</v>
      </c>
      <c r="R8" s="38">
        <f t="shared" si="7"/>
        <v>0.94676923076923081</v>
      </c>
      <c r="S8" s="55">
        <v>11.323</v>
      </c>
      <c r="T8" s="55">
        <v>7.7519999999999998</v>
      </c>
      <c r="U8" s="40">
        <f t="shared" si="8"/>
        <v>88.581000000000003</v>
      </c>
      <c r="V8" s="38">
        <f t="shared" si="9"/>
        <v>0.88580999999999999</v>
      </c>
      <c r="W8" s="41">
        <f t="shared" si="10"/>
        <v>3</v>
      </c>
      <c r="X8" s="40" t="s">
        <v>101</v>
      </c>
      <c r="Y8" s="37">
        <f t="shared" si="11"/>
        <v>63.351999999999997</v>
      </c>
      <c r="Z8" s="39">
        <f t="shared" si="12"/>
        <v>19.074999999999999</v>
      </c>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row>
    <row r="9" spans="1:115" s="29" customFormat="1" ht="24.75" customHeight="1">
      <c r="A9" s="36">
        <v>4</v>
      </c>
      <c r="B9" s="37" t="s">
        <v>14</v>
      </c>
      <c r="C9" s="52">
        <v>11.034000000000001</v>
      </c>
      <c r="D9" s="38">
        <f t="shared" si="0"/>
        <v>0.81733333333333336</v>
      </c>
      <c r="E9" s="52">
        <v>5.5</v>
      </c>
      <c r="F9" s="42">
        <f t="shared" si="1"/>
        <v>1</v>
      </c>
      <c r="G9" s="52">
        <v>14.006</v>
      </c>
      <c r="H9" s="38">
        <f t="shared" si="2"/>
        <v>0.90361290322580645</v>
      </c>
      <c r="I9" s="52">
        <v>7.3019999999999996</v>
      </c>
      <c r="J9" s="38">
        <f t="shared" si="3"/>
        <v>0.85905882352941176</v>
      </c>
      <c r="K9" s="52">
        <v>10</v>
      </c>
      <c r="L9" s="38">
        <f t="shared" si="4"/>
        <v>0.86956521739130432</v>
      </c>
      <c r="M9" s="52">
        <v>6.5</v>
      </c>
      <c r="N9" s="38">
        <f t="shared" si="5"/>
        <v>0.9285714285714286</v>
      </c>
      <c r="O9" s="52">
        <v>8.5739999999999998</v>
      </c>
      <c r="P9" s="38">
        <f t="shared" si="6"/>
        <v>0.95266666666666666</v>
      </c>
      <c r="Q9" s="53">
        <v>6.1820000000000004</v>
      </c>
      <c r="R9" s="38">
        <f t="shared" si="7"/>
        <v>0.95107692307692315</v>
      </c>
      <c r="S9" s="55">
        <v>11.284000000000001</v>
      </c>
      <c r="T9" s="55">
        <v>7.516</v>
      </c>
      <c r="U9" s="40">
        <f t="shared" si="8"/>
        <v>87.89800000000001</v>
      </c>
      <c r="V9" s="38">
        <f t="shared" si="9"/>
        <v>0.87898000000000009</v>
      </c>
      <c r="W9" s="41">
        <f t="shared" si="10"/>
        <v>4</v>
      </c>
      <c r="X9" s="40" t="s">
        <v>101</v>
      </c>
      <c r="Y9" s="37">
        <f t="shared" si="11"/>
        <v>62.915999999999997</v>
      </c>
      <c r="Z9" s="39">
        <f t="shared" si="12"/>
        <v>18.8</v>
      </c>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row>
    <row r="10" spans="1:115" s="29" customFormat="1" ht="24.75" customHeight="1">
      <c r="A10" s="36">
        <v>5</v>
      </c>
      <c r="B10" s="37" t="s">
        <v>8</v>
      </c>
      <c r="C10" s="52">
        <v>11.468</v>
      </c>
      <c r="D10" s="38">
        <f t="shared" si="0"/>
        <v>0.8494814814814815</v>
      </c>
      <c r="E10" s="52">
        <v>5.5</v>
      </c>
      <c r="F10" s="42">
        <f t="shared" si="1"/>
        <v>1</v>
      </c>
      <c r="G10" s="52">
        <v>12.337</v>
      </c>
      <c r="H10" s="38">
        <f t="shared" si="2"/>
        <v>0.79593548387096769</v>
      </c>
      <c r="I10" s="52">
        <v>8.0559999999999992</v>
      </c>
      <c r="J10" s="38">
        <f t="shared" si="3"/>
        <v>0.94776470588235284</v>
      </c>
      <c r="K10" s="52">
        <v>10.25</v>
      </c>
      <c r="L10" s="38">
        <f t="shared" si="4"/>
        <v>0.89130434782608692</v>
      </c>
      <c r="M10" s="52">
        <v>6.4470000000000001</v>
      </c>
      <c r="N10" s="38">
        <f t="shared" si="5"/>
        <v>0.92100000000000004</v>
      </c>
      <c r="O10" s="52">
        <v>8.4570000000000007</v>
      </c>
      <c r="P10" s="38">
        <f t="shared" si="6"/>
        <v>0.93966666666666676</v>
      </c>
      <c r="Q10" s="53">
        <v>6.2350000000000003</v>
      </c>
      <c r="R10" s="38">
        <f t="shared" si="7"/>
        <v>0.95923076923076933</v>
      </c>
      <c r="S10" s="55">
        <v>11.356</v>
      </c>
      <c r="T10" s="55">
        <v>7.6020000000000003</v>
      </c>
      <c r="U10" s="40">
        <f t="shared" si="8"/>
        <v>87.707999999999998</v>
      </c>
      <c r="V10" s="38">
        <f t="shared" si="9"/>
        <v>0.87707999999999997</v>
      </c>
      <c r="W10" s="41">
        <f t="shared" si="10"/>
        <v>5</v>
      </c>
      <c r="X10" s="40" t="s">
        <v>101</v>
      </c>
      <c r="Y10" s="37">
        <f t="shared" si="11"/>
        <v>62.515000000000001</v>
      </c>
      <c r="Z10" s="39">
        <f t="shared" si="12"/>
        <v>18.957999999999998</v>
      </c>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row>
    <row r="11" spans="1:115" s="5" customFormat="1" ht="24.75" customHeight="1">
      <c r="A11" s="36">
        <v>6</v>
      </c>
      <c r="B11" s="37" t="s">
        <v>4</v>
      </c>
      <c r="C11" s="52">
        <v>10.872999999999999</v>
      </c>
      <c r="D11" s="38">
        <f t="shared" si="0"/>
        <v>0.80540740740740735</v>
      </c>
      <c r="E11" s="52">
        <v>5.5</v>
      </c>
      <c r="F11" s="42">
        <f t="shared" si="1"/>
        <v>1</v>
      </c>
      <c r="G11" s="52">
        <v>13.522</v>
      </c>
      <c r="H11" s="38">
        <f t="shared" si="2"/>
        <v>0.87238709677419357</v>
      </c>
      <c r="I11" s="52">
        <v>8.1959999999999997</v>
      </c>
      <c r="J11" s="38">
        <f t="shared" si="3"/>
        <v>0.96423529411764708</v>
      </c>
      <c r="K11" s="52">
        <v>10.5</v>
      </c>
      <c r="L11" s="38">
        <f t="shared" si="4"/>
        <v>0.91304347826086951</v>
      </c>
      <c r="M11" s="52">
        <v>6.5</v>
      </c>
      <c r="N11" s="38">
        <f t="shared" si="5"/>
        <v>0.9285714285714286</v>
      </c>
      <c r="O11" s="52">
        <v>8.3360000000000003</v>
      </c>
      <c r="P11" s="38">
        <f t="shared" si="6"/>
        <v>0.92622222222222228</v>
      </c>
      <c r="Q11" s="53">
        <v>5.1470000000000002</v>
      </c>
      <c r="R11" s="38">
        <f t="shared" si="7"/>
        <v>0.79184615384615387</v>
      </c>
      <c r="S11" s="55">
        <v>11.667999999999999</v>
      </c>
      <c r="T11" s="55">
        <v>7.4530000000000003</v>
      </c>
      <c r="U11" s="40">
        <f t="shared" si="8"/>
        <v>87.694999999999993</v>
      </c>
      <c r="V11" s="38">
        <f t="shared" si="9"/>
        <v>0.8769499999999999</v>
      </c>
      <c r="W11" s="41">
        <f t="shared" si="10"/>
        <v>6</v>
      </c>
      <c r="X11" s="40" t="s">
        <v>101</v>
      </c>
      <c r="Y11" s="37">
        <f t="shared" si="11"/>
        <v>63.426999999999992</v>
      </c>
      <c r="Z11" s="39">
        <f t="shared" si="12"/>
        <v>19.120999999999999</v>
      </c>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row>
    <row r="12" spans="1:115" s="4" customFormat="1" ht="23.25" customHeight="1">
      <c r="A12" s="36">
        <v>7</v>
      </c>
      <c r="B12" s="37" t="s">
        <v>2</v>
      </c>
      <c r="C12" s="52">
        <v>11.21</v>
      </c>
      <c r="D12" s="38">
        <f t="shared" si="0"/>
        <v>0.83037037037037043</v>
      </c>
      <c r="E12" s="52">
        <v>5.5</v>
      </c>
      <c r="F12" s="42">
        <f t="shared" si="1"/>
        <v>1</v>
      </c>
      <c r="G12" s="52">
        <v>12.957000000000001</v>
      </c>
      <c r="H12" s="38">
        <f t="shared" si="2"/>
        <v>0.83593548387096783</v>
      </c>
      <c r="I12" s="52">
        <v>8.2349999999999994</v>
      </c>
      <c r="J12" s="38">
        <f t="shared" si="3"/>
        <v>0.96882352941176464</v>
      </c>
      <c r="K12" s="52">
        <v>11.5</v>
      </c>
      <c r="L12" s="38">
        <f t="shared" si="4"/>
        <v>1</v>
      </c>
      <c r="M12" s="52">
        <v>6.5</v>
      </c>
      <c r="N12" s="38">
        <f t="shared" si="5"/>
        <v>0.9285714285714286</v>
      </c>
      <c r="O12" s="52">
        <v>8.5030000000000001</v>
      </c>
      <c r="P12" s="38">
        <f t="shared" si="6"/>
        <v>0.94477777777777783</v>
      </c>
      <c r="Q12" s="53">
        <v>5.8330000000000002</v>
      </c>
      <c r="R12" s="38">
        <f t="shared" si="7"/>
        <v>0.89738461538461545</v>
      </c>
      <c r="S12" s="55">
        <v>10.348000000000001</v>
      </c>
      <c r="T12" s="55">
        <v>7.056</v>
      </c>
      <c r="U12" s="40">
        <f>C12+E12+G12+I12+K12+M12+O12+Q12+S12+T12</f>
        <v>87.641999999999996</v>
      </c>
      <c r="V12" s="38">
        <f t="shared" si="9"/>
        <v>0.87641999999999998</v>
      </c>
      <c r="W12" s="41">
        <f t="shared" si="10"/>
        <v>7</v>
      </c>
      <c r="X12" s="40" t="s">
        <v>101</v>
      </c>
      <c r="Y12" s="37">
        <f>O12+M12+K12+I12+G12+E12+C12</f>
        <v>64.405000000000001</v>
      </c>
      <c r="Z12" s="39">
        <f t="shared" si="12"/>
        <v>17.404</v>
      </c>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row>
    <row r="13" spans="1:115" s="5" customFormat="1" ht="24.75" customHeight="1">
      <c r="A13" s="36">
        <v>8</v>
      </c>
      <c r="B13" s="37" t="s">
        <v>13</v>
      </c>
      <c r="C13" s="52">
        <v>11.238</v>
      </c>
      <c r="D13" s="38">
        <f t="shared" si="0"/>
        <v>0.83244444444444443</v>
      </c>
      <c r="E13" s="52">
        <v>5.5</v>
      </c>
      <c r="F13" s="42">
        <f t="shared" si="1"/>
        <v>1</v>
      </c>
      <c r="G13" s="52">
        <v>13.824999999999999</v>
      </c>
      <c r="H13" s="38">
        <f t="shared" si="2"/>
        <v>0.89193548387096766</v>
      </c>
      <c r="I13" s="52">
        <v>8.36</v>
      </c>
      <c r="J13" s="38">
        <f t="shared" si="3"/>
        <v>0.98352941176470576</v>
      </c>
      <c r="K13" s="52">
        <v>10.5</v>
      </c>
      <c r="L13" s="38">
        <f t="shared" si="4"/>
        <v>0.91304347826086951</v>
      </c>
      <c r="M13" s="52">
        <v>5</v>
      </c>
      <c r="N13" s="38">
        <f t="shared" si="5"/>
        <v>0.7142857142857143</v>
      </c>
      <c r="O13" s="52">
        <v>8.0939999999999994</v>
      </c>
      <c r="P13" s="38">
        <f t="shared" si="6"/>
        <v>0.89933333333333332</v>
      </c>
      <c r="Q13" s="53">
        <v>6</v>
      </c>
      <c r="R13" s="38">
        <f t="shared" si="7"/>
        <v>0.92307692307692313</v>
      </c>
      <c r="S13" s="55">
        <v>11.46</v>
      </c>
      <c r="T13" s="55">
        <v>7.5860000000000003</v>
      </c>
      <c r="U13" s="40">
        <f t="shared" si="8"/>
        <v>87.563000000000002</v>
      </c>
      <c r="V13" s="38">
        <f t="shared" si="9"/>
        <v>0.87563000000000002</v>
      </c>
      <c r="W13" s="41">
        <f t="shared" si="10"/>
        <v>8</v>
      </c>
      <c r="X13" s="40" t="s">
        <v>101</v>
      </c>
      <c r="Y13" s="37">
        <f t="shared" si="11"/>
        <v>62.516999999999996</v>
      </c>
      <c r="Z13" s="39">
        <f t="shared" si="12"/>
        <v>19.045999999999999</v>
      </c>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row>
    <row r="14" spans="1:115" s="11" customFormat="1" ht="24.75" customHeight="1">
      <c r="A14" s="36">
        <v>9</v>
      </c>
      <c r="B14" s="43" t="s">
        <v>7</v>
      </c>
      <c r="C14" s="52">
        <v>11.304</v>
      </c>
      <c r="D14" s="38">
        <f t="shared" si="0"/>
        <v>0.83733333333333337</v>
      </c>
      <c r="E14" s="52">
        <v>4.5</v>
      </c>
      <c r="F14" s="44">
        <f t="shared" si="1"/>
        <v>0.81818181818181823</v>
      </c>
      <c r="G14" s="52">
        <v>13.672000000000001</v>
      </c>
      <c r="H14" s="44">
        <f t="shared" si="2"/>
        <v>0.88206451612903225</v>
      </c>
      <c r="I14" s="52">
        <v>8.1780000000000008</v>
      </c>
      <c r="J14" s="44">
        <f t="shared" si="3"/>
        <v>0.96211764705882363</v>
      </c>
      <c r="K14" s="52">
        <v>11</v>
      </c>
      <c r="L14" s="45">
        <f t="shared" si="4"/>
        <v>0.95652173913043481</v>
      </c>
      <c r="M14" s="52">
        <v>6.9909999999999997</v>
      </c>
      <c r="N14" s="44">
        <f t="shared" si="5"/>
        <v>0.99871428571428567</v>
      </c>
      <c r="O14" s="52">
        <v>8.2430000000000003</v>
      </c>
      <c r="P14" s="44">
        <f t="shared" si="6"/>
        <v>0.91588888888888897</v>
      </c>
      <c r="Q14" s="53">
        <v>5.9690000000000003</v>
      </c>
      <c r="R14" s="44">
        <f t="shared" si="7"/>
        <v>0.91830769230769238</v>
      </c>
      <c r="S14" s="55">
        <v>10.058999999999999</v>
      </c>
      <c r="T14" s="55">
        <v>7.6230000000000002</v>
      </c>
      <c r="U14" s="47">
        <f t="shared" si="8"/>
        <v>87.539000000000001</v>
      </c>
      <c r="V14" s="44">
        <f t="shared" si="9"/>
        <v>0.87539</v>
      </c>
      <c r="W14" s="48">
        <f t="shared" si="10"/>
        <v>9</v>
      </c>
      <c r="X14" s="40" t="s">
        <v>101</v>
      </c>
      <c r="Y14" s="43">
        <f t="shared" si="11"/>
        <v>63.888000000000005</v>
      </c>
      <c r="Z14" s="46">
        <f t="shared" si="12"/>
        <v>17.681999999999999</v>
      </c>
    </row>
    <row r="15" spans="1:115" s="5" customFormat="1" ht="24.75" customHeight="1">
      <c r="A15" s="36">
        <v>10</v>
      </c>
      <c r="B15" s="37" t="s">
        <v>3</v>
      </c>
      <c r="C15" s="52">
        <v>11.433999999999999</v>
      </c>
      <c r="D15" s="38">
        <f t="shared" si="0"/>
        <v>0.84696296296296292</v>
      </c>
      <c r="E15" s="52">
        <v>5.5</v>
      </c>
      <c r="F15" s="42">
        <f t="shared" si="1"/>
        <v>1</v>
      </c>
      <c r="G15" s="52">
        <v>12.693</v>
      </c>
      <c r="H15" s="38">
        <f t="shared" si="2"/>
        <v>0.81890322580645158</v>
      </c>
      <c r="I15" s="52">
        <v>8.4879999999999995</v>
      </c>
      <c r="J15" s="38">
        <f t="shared" si="3"/>
        <v>0.99858823529411755</v>
      </c>
      <c r="K15" s="52">
        <v>10.25</v>
      </c>
      <c r="L15" s="38">
        <f t="shared" si="4"/>
        <v>0.89130434782608692</v>
      </c>
      <c r="M15" s="52">
        <v>5.9359999999999999</v>
      </c>
      <c r="N15" s="38">
        <f t="shared" si="5"/>
        <v>0.84799999999999998</v>
      </c>
      <c r="O15" s="52">
        <v>8.2289999999999992</v>
      </c>
      <c r="P15" s="38">
        <f t="shared" si="6"/>
        <v>0.91433333333333322</v>
      </c>
      <c r="Q15" s="53">
        <v>5.532</v>
      </c>
      <c r="R15" s="38">
        <f t="shared" si="7"/>
        <v>0.85107692307692306</v>
      </c>
      <c r="S15" s="55">
        <v>11.544</v>
      </c>
      <c r="T15" s="55">
        <v>7.617</v>
      </c>
      <c r="U15" s="40">
        <f t="shared" si="8"/>
        <v>87.222999999999999</v>
      </c>
      <c r="V15" s="38">
        <f t="shared" si="9"/>
        <v>0.87222999999999995</v>
      </c>
      <c r="W15" s="41">
        <f t="shared" si="10"/>
        <v>10</v>
      </c>
      <c r="X15" s="40" t="s">
        <v>101</v>
      </c>
      <c r="Y15" s="37">
        <f t="shared" si="11"/>
        <v>62.529999999999994</v>
      </c>
      <c r="Z15" s="39">
        <f t="shared" si="12"/>
        <v>19.161000000000001</v>
      </c>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row>
    <row r="16" spans="1:115" s="5" customFormat="1" ht="24.75" customHeight="1">
      <c r="A16" s="36">
        <v>11</v>
      </c>
      <c r="B16" s="37" t="s">
        <v>5</v>
      </c>
      <c r="C16" s="52">
        <v>10.97</v>
      </c>
      <c r="D16" s="38">
        <f t="shared" si="0"/>
        <v>0.81259259259259264</v>
      </c>
      <c r="E16" s="52">
        <v>5.5</v>
      </c>
      <c r="F16" s="38">
        <f t="shared" si="1"/>
        <v>1</v>
      </c>
      <c r="G16" s="52">
        <v>12.45</v>
      </c>
      <c r="H16" s="38">
        <f t="shared" si="2"/>
        <v>0.8032258064516129</v>
      </c>
      <c r="I16" s="52">
        <v>7.8209999999999997</v>
      </c>
      <c r="J16" s="38">
        <f t="shared" si="3"/>
        <v>0.92011764705882348</v>
      </c>
      <c r="K16" s="52">
        <v>10.25</v>
      </c>
      <c r="L16" s="38">
        <f t="shared" si="4"/>
        <v>0.89130434782608692</v>
      </c>
      <c r="M16" s="52">
        <v>6.5</v>
      </c>
      <c r="N16" s="38">
        <f t="shared" si="5"/>
        <v>0.9285714285714286</v>
      </c>
      <c r="O16" s="52">
        <v>8.16</v>
      </c>
      <c r="P16" s="38">
        <f t="shared" si="6"/>
        <v>0.90666666666666673</v>
      </c>
      <c r="Q16" s="53">
        <v>5.5380000000000003</v>
      </c>
      <c r="R16" s="38">
        <f t="shared" si="7"/>
        <v>0.85200000000000009</v>
      </c>
      <c r="S16" s="55">
        <v>11.173999999999999</v>
      </c>
      <c r="T16" s="55">
        <v>7.1639999999999997</v>
      </c>
      <c r="U16" s="40">
        <f t="shared" si="8"/>
        <v>85.527000000000001</v>
      </c>
      <c r="V16" s="38">
        <f t="shared" si="9"/>
        <v>0.85526999999999997</v>
      </c>
      <c r="W16" s="41">
        <f t="shared" si="10"/>
        <v>11</v>
      </c>
      <c r="X16" s="40" t="s">
        <v>101</v>
      </c>
      <c r="Y16" s="37">
        <f t="shared" si="11"/>
        <v>61.650999999999996</v>
      </c>
      <c r="Z16" s="39">
        <f t="shared" si="12"/>
        <v>18.338000000000001</v>
      </c>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row>
    <row r="17" spans="1:115" s="5" customFormat="1" ht="24.75" customHeight="1">
      <c r="A17" s="36">
        <v>12</v>
      </c>
      <c r="B17" s="37" t="s">
        <v>15</v>
      </c>
      <c r="C17" s="52">
        <v>11.273</v>
      </c>
      <c r="D17" s="38">
        <f t="shared" si="0"/>
        <v>0.83503703703703702</v>
      </c>
      <c r="E17" s="52">
        <v>5.5</v>
      </c>
      <c r="F17" s="42">
        <f t="shared" si="1"/>
        <v>1</v>
      </c>
      <c r="G17" s="52">
        <v>12.173999999999999</v>
      </c>
      <c r="H17" s="38">
        <f t="shared" si="2"/>
        <v>0.78541935483870962</v>
      </c>
      <c r="I17" s="52">
        <v>8.3239999999999998</v>
      </c>
      <c r="J17" s="38">
        <f t="shared" si="3"/>
        <v>0.97929411764705876</v>
      </c>
      <c r="K17" s="52">
        <v>10.5</v>
      </c>
      <c r="L17" s="38">
        <f t="shared" si="4"/>
        <v>0.91304347826086951</v>
      </c>
      <c r="M17" s="52">
        <v>5.859</v>
      </c>
      <c r="N17" s="38">
        <f t="shared" si="5"/>
        <v>0.83699999999999997</v>
      </c>
      <c r="O17" s="52">
        <v>8.4819999999999993</v>
      </c>
      <c r="P17" s="38">
        <f t="shared" si="6"/>
        <v>0.94244444444444442</v>
      </c>
      <c r="Q17" s="53">
        <v>4.5960000000000001</v>
      </c>
      <c r="R17" s="38">
        <f t="shared" si="7"/>
        <v>0.70707692307692305</v>
      </c>
      <c r="S17" s="55">
        <v>11.166</v>
      </c>
      <c r="T17" s="55">
        <v>7.3710000000000004</v>
      </c>
      <c r="U17" s="40">
        <f t="shared" si="8"/>
        <v>85.24499999999999</v>
      </c>
      <c r="V17" s="38">
        <f t="shared" si="9"/>
        <v>0.85244999999999993</v>
      </c>
      <c r="W17" s="41">
        <f t="shared" si="10"/>
        <v>12</v>
      </c>
      <c r="X17" s="40" t="s">
        <v>101</v>
      </c>
      <c r="Y17" s="37">
        <f t="shared" si="11"/>
        <v>62.111999999999995</v>
      </c>
      <c r="Z17" s="39">
        <f t="shared" si="12"/>
        <v>18.536999999999999</v>
      </c>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row>
    <row r="18" spans="1:115" s="63" customFormat="1" ht="19.5" customHeight="1">
      <c r="A18" s="59"/>
      <c r="B18" s="59"/>
      <c r="C18" s="60"/>
      <c r="D18" s="61"/>
      <c r="E18" s="60"/>
      <c r="F18" s="61"/>
      <c r="G18" s="60"/>
      <c r="H18" s="61"/>
      <c r="I18" s="60"/>
      <c r="J18" s="61"/>
      <c r="K18" s="60"/>
      <c r="L18" s="61"/>
      <c r="M18" s="60"/>
      <c r="N18" s="61"/>
      <c r="O18" s="60"/>
      <c r="P18" s="61"/>
      <c r="Q18" s="60"/>
      <c r="R18" s="61"/>
      <c r="S18" s="60"/>
      <c r="T18" s="60"/>
      <c r="U18" s="60"/>
      <c r="V18" s="61"/>
      <c r="W18" s="59"/>
      <c r="X18" s="59"/>
      <c r="Y18" s="59"/>
      <c r="Z18" s="59"/>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row>
    <row r="19" spans="1:115">
      <c r="K19" s="3"/>
      <c r="L19" s="3"/>
    </row>
  </sheetData>
  <sortState ref="A6:Z17">
    <sortCondition descending="1" ref="U6"/>
  </sortState>
  <mergeCells count="16">
    <mergeCell ref="X3:X5"/>
    <mergeCell ref="Z3:Z5"/>
    <mergeCell ref="Y3:Y5"/>
    <mergeCell ref="A1:W1"/>
    <mergeCell ref="R4:R5"/>
    <mergeCell ref="C4:P4"/>
    <mergeCell ref="C3:R3"/>
    <mergeCell ref="A3:A5"/>
    <mergeCell ref="B3:B5"/>
    <mergeCell ref="S3:T3"/>
    <mergeCell ref="U3:U5"/>
    <mergeCell ref="W3:W5"/>
    <mergeCell ref="Q4:Q5"/>
    <mergeCell ref="S4:S5"/>
    <mergeCell ref="T4:T5"/>
    <mergeCell ref="V3:V5"/>
  </mergeCells>
  <pageMargins left="0.2" right="0.11811023622047245" top="0.23622047244094491" bottom="0.23622047244094491" header="0.19685039370078741" footer="0.11811023622047245"/>
  <pageSetup paperSize="9" orientation="landscape" r:id="rId1"/>
  <drawing r:id="rId2"/>
</worksheet>
</file>

<file path=xl/worksheets/sheet10.xml><?xml version="1.0" encoding="utf-8"?>
<worksheet xmlns="http://schemas.openxmlformats.org/spreadsheetml/2006/main" xmlns:r="http://schemas.openxmlformats.org/officeDocument/2006/relationships">
  <dimension ref="A1:D20"/>
  <sheetViews>
    <sheetView zoomScale="85" zoomScaleNormal="85" workbookViewId="0">
      <selection activeCell="G7" sqref="G7"/>
    </sheetView>
  </sheetViews>
  <sheetFormatPr defaultRowHeight="15"/>
  <cols>
    <col min="1" max="1" width="11.42578125" customWidth="1"/>
    <col min="2" max="2" width="31.42578125" customWidth="1"/>
    <col min="3" max="3" width="21" customWidth="1"/>
    <col min="4" max="4" width="17.5703125" customWidth="1"/>
  </cols>
  <sheetData>
    <row r="1" spans="1:4" ht="18.75">
      <c r="A1" s="76" t="s">
        <v>58</v>
      </c>
      <c r="B1" s="76"/>
      <c r="C1" s="76"/>
      <c r="D1" s="76"/>
    </row>
    <row r="2" spans="1:4" ht="16.5">
      <c r="A2" s="77" t="s">
        <v>59</v>
      </c>
      <c r="B2" s="77"/>
      <c r="C2" s="77"/>
      <c r="D2" s="77"/>
    </row>
    <row r="3" spans="1:4" ht="16.5">
      <c r="A3" s="77" t="s">
        <v>96</v>
      </c>
      <c r="B3" s="77"/>
      <c r="C3" s="77"/>
      <c r="D3" s="77"/>
    </row>
    <row r="4" spans="1:4" ht="25.5" customHeight="1">
      <c r="A4" s="78" t="s">
        <v>106</v>
      </c>
      <c r="B4" s="78"/>
      <c r="C4" s="78"/>
      <c r="D4" s="78"/>
    </row>
    <row r="5" spans="1:4" ht="18.75">
      <c r="A5" s="78" t="s">
        <v>17</v>
      </c>
      <c r="B5" s="78"/>
      <c r="C5" s="78"/>
      <c r="D5" s="78"/>
    </row>
    <row r="6" spans="1:4" ht="24" customHeight="1"/>
    <row r="7" spans="1:4" ht="101.25" customHeight="1">
      <c r="A7" s="24" t="s">
        <v>74</v>
      </c>
      <c r="B7" s="24" t="s">
        <v>19</v>
      </c>
      <c r="C7" s="25" t="s">
        <v>60</v>
      </c>
      <c r="D7" s="24" t="s">
        <v>47</v>
      </c>
    </row>
    <row r="8" spans="1:4" ht="26.25" customHeight="1">
      <c r="A8" s="15" t="s">
        <v>22</v>
      </c>
      <c r="B8" s="15" t="s">
        <v>23</v>
      </c>
      <c r="C8" s="15" t="s">
        <v>24</v>
      </c>
      <c r="D8" s="15" t="s">
        <v>25</v>
      </c>
    </row>
    <row r="9" spans="1:4" ht="35.1" customHeight="1">
      <c r="A9" s="34">
        <f t="shared" ref="A9:A20" si="0">RANK(D9,$D$9:$D$20,0)</f>
        <v>1</v>
      </c>
      <c r="B9" s="21" t="s">
        <v>8</v>
      </c>
      <c r="C9" s="31">
        <f>'huyen CT 2024'!Q10</f>
        <v>6.2350000000000003</v>
      </c>
      <c r="D9" s="23">
        <f>'huyen CT 2024'!R10</f>
        <v>0.95923076923076933</v>
      </c>
    </row>
    <row r="10" spans="1:4" ht="35.1" customHeight="1">
      <c r="A10" s="34">
        <f t="shared" si="0"/>
        <v>2</v>
      </c>
      <c r="B10" s="21" t="s">
        <v>36</v>
      </c>
      <c r="C10" s="31">
        <f>'huyen CT 2024'!Q9</f>
        <v>6.1820000000000004</v>
      </c>
      <c r="D10" s="23">
        <f>'huyen CT 2024'!R9</f>
        <v>0.95107692307692315</v>
      </c>
    </row>
    <row r="11" spans="1:4" ht="35.1" customHeight="1">
      <c r="A11" s="34">
        <f t="shared" si="0"/>
        <v>3</v>
      </c>
      <c r="B11" s="21" t="s">
        <v>34</v>
      </c>
      <c r="C11" s="31">
        <f>'huyen CT 2024'!Q8</f>
        <v>6.1539999999999999</v>
      </c>
      <c r="D11" s="23">
        <f>'huyen CT 2024'!R8</f>
        <v>0.94676923076923081</v>
      </c>
    </row>
    <row r="12" spans="1:4" ht="35.1" customHeight="1">
      <c r="A12" s="34">
        <f t="shared" si="0"/>
        <v>4</v>
      </c>
      <c r="B12" s="21" t="s">
        <v>35</v>
      </c>
      <c r="C12" s="31">
        <f>'huyen CT 2024'!Q13</f>
        <v>6</v>
      </c>
      <c r="D12" s="23">
        <f>'huyen CT 2024'!R13</f>
        <v>0.92307692307692313</v>
      </c>
    </row>
    <row r="13" spans="1:4" ht="35.1" customHeight="1">
      <c r="A13" s="34">
        <f t="shared" si="0"/>
        <v>5</v>
      </c>
      <c r="B13" s="21" t="s">
        <v>7</v>
      </c>
      <c r="C13" s="31">
        <f>'huyen CT 2024'!Q14</f>
        <v>5.9690000000000003</v>
      </c>
      <c r="D13" s="23">
        <f>'huyen CT 2024'!R14</f>
        <v>0.91830769230769238</v>
      </c>
    </row>
    <row r="14" spans="1:4" ht="35.1" customHeight="1">
      <c r="A14" s="34">
        <f t="shared" si="0"/>
        <v>6</v>
      </c>
      <c r="B14" s="21" t="s">
        <v>2</v>
      </c>
      <c r="C14" s="31">
        <f>'huyen CT 2024'!Q12</f>
        <v>5.8330000000000002</v>
      </c>
      <c r="D14" s="23">
        <f>'huyen CT 2024'!R12</f>
        <v>0.89738461538461545</v>
      </c>
    </row>
    <row r="15" spans="1:4" ht="35.1" customHeight="1">
      <c r="A15" s="34">
        <f t="shared" si="0"/>
        <v>7</v>
      </c>
      <c r="B15" s="21" t="s">
        <v>1</v>
      </c>
      <c r="C15" s="31">
        <f>'huyen CT 2024'!Q6</f>
        <v>5.75</v>
      </c>
      <c r="D15" s="23">
        <f>'huyen CT 2024'!R6</f>
        <v>0.88461538461538458</v>
      </c>
    </row>
    <row r="16" spans="1:4" ht="35.1" customHeight="1">
      <c r="A16" s="34">
        <f t="shared" si="0"/>
        <v>8</v>
      </c>
      <c r="B16" s="21" t="s">
        <v>6</v>
      </c>
      <c r="C16" s="31">
        <f>'huyen CT 2024'!Q7</f>
        <v>5.657</v>
      </c>
      <c r="D16" s="23">
        <f>'huyen CT 2024'!R7</f>
        <v>0.87030769230769234</v>
      </c>
    </row>
    <row r="17" spans="1:4" ht="35.1" customHeight="1">
      <c r="A17" s="34">
        <f t="shared" si="0"/>
        <v>9</v>
      </c>
      <c r="B17" s="21" t="s">
        <v>5</v>
      </c>
      <c r="C17" s="31">
        <f>'huyen CT 2024'!Q16</f>
        <v>5.5380000000000003</v>
      </c>
      <c r="D17" s="23">
        <f>'huyen CT 2024'!R16</f>
        <v>0.85200000000000009</v>
      </c>
    </row>
    <row r="18" spans="1:4" ht="35.1" customHeight="1">
      <c r="A18" s="34">
        <f t="shared" si="0"/>
        <v>10</v>
      </c>
      <c r="B18" s="21" t="s">
        <v>3</v>
      </c>
      <c r="C18" s="31">
        <f>'huyen CT 2024'!Q15</f>
        <v>5.532</v>
      </c>
      <c r="D18" s="23">
        <f>'huyen CT 2024'!R15</f>
        <v>0.85107692307692306</v>
      </c>
    </row>
    <row r="19" spans="1:4" ht="35.1" customHeight="1">
      <c r="A19" s="34">
        <f t="shared" si="0"/>
        <v>11</v>
      </c>
      <c r="B19" s="21" t="s">
        <v>4</v>
      </c>
      <c r="C19" s="31">
        <f>'huyen CT 2024'!Q11</f>
        <v>5.1470000000000002</v>
      </c>
      <c r="D19" s="23">
        <f>'huyen CT 2024'!R11</f>
        <v>0.79184615384615387</v>
      </c>
    </row>
    <row r="20" spans="1:4" ht="35.1" customHeight="1">
      <c r="A20" s="34">
        <f t="shared" si="0"/>
        <v>12</v>
      </c>
      <c r="B20" s="21" t="s">
        <v>37</v>
      </c>
      <c r="C20" s="31">
        <f>'huyen CT 2024'!Q17</f>
        <v>4.5960000000000001</v>
      </c>
      <c r="D20" s="23">
        <f>'huyen CT 2024'!R17</f>
        <v>0.70707692307692305</v>
      </c>
    </row>
  </sheetData>
  <autoFilter ref="A8:D8">
    <sortState ref="A9:D20">
      <sortCondition descending="1" ref="C8"/>
    </sortState>
  </autoFilter>
  <mergeCells count="5">
    <mergeCell ref="A1:D1"/>
    <mergeCell ref="A2:D2"/>
    <mergeCell ref="A3:D3"/>
    <mergeCell ref="A4:D4"/>
    <mergeCell ref="A5:D5"/>
  </mergeCells>
  <pageMargins left="0.86614173228346458" right="0.31496062992125984" top="0.78740157480314965" bottom="0.74803149606299213" header="0.31496062992125984" footer="0.31496062992125984"/>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dimension ref="A1:D20"/>
  <sheetViews>
    <sheetView topLeftCell="A4" zoomScale="85" zoomScaleNormal="85" workbookViewId="0">
      <selection activeCell="H7" sqref="H7"/>
    </sheetView>
  </sheetViews>
  <sheetFormatPr defaultRowHeight="15"/>
  <cols>
    <col min="1" max="1" width="11.42578125" customWidth="1"/>
    <col min="2" max="2" width="32.5703125" customWidth="1"/>
    <col min="3" max="3" width="21" customWidth="1"/>
    <col min="4" max="4" width="17.5703125" customWidth="1"/>
  </cols>
  <sheetData>
    <row r="1" spans="1:4" ht="18.75">
      <c r="A1" s="76" t="s">
        <v>61</v>
      </c>
      <c r="B1" s="76"/>
      <c r="C1" s="76"/>
      <c r="D1" s="76"/>
    </row>
    <row r="2" spans="1:4" ht="15.75">
      <c r="A2" s="79" t="s">
        <v>76</v>
      </c>
      <c r="B2" s="80"/>
      <c r="C2" s="80"/>
      <c r="D2" s="80"/>
    </row>
    <row r="3" spans="1:4" ht="15.75">
      <c r="A3" s="80" t="s">
        <v>97</v>
      </c>
      <c r="B3" s="80"/>
      <c r="C3" s="80"/>
      <c r="D3" s="80"/>
    </row>
    <row r="4" spans="1:4" ht="29.25" customHeight="1">
      <c r="A4" s="78" t="s">
        <v>106</v>
      </c>
      <c r="B4" s="78"/>
      <c r="C4" s="78"/>
      <c r="D4" s="78"/>
    </row>
    <row r="5" spans="1:4" ht="18.75">
      <c r="A5" s="78" t="s">
        <v>17</v>
      </c>
      <c r="B5" s="78"/>
      <c r="C5" s="78"/>
      <c r="D5" s="78"/>
    </row>
    <row r="6" spans="1:4" ht="30" customHeight="1"/>
    <row r="7" spans="1:4" ht="95.25" customHeight="1">
      <c r="A7" s="24" t="s">
        <v>74</v>
      </c>
      <c r="B7" s="24" t="s">
        <v>19</v>
      </c>
      <c r="C7" s="25" t="s">
        <v>63</v>
      </c>
      <c r="D7" s="24" t="s">
        <v>47</v>
      </c>
    </row>
    <row r="8" spans="1:4" ht="27" customHeight="1">
      <c r="A8" s="15" t="s">
        <v>22</v>
      </c>
      <c r="B8" s="15" t="s">
        <v>23</v>
      </c>
      <c r="C8" s="15" t="s">
        <v>24</v>
      </c>
      <c r="D8" s="15" t="s">
        <v>25</v>
      </c>
    </row>
    <row r="9" spans="1:4" ht="35.1" customHeight="1">
      <c r="A9" s="34">
        <f>RANK(D9,$D$9:$D$20,0)</f>
        <v>1</v>
      </c>
      <c r="B9" s="21" t="s">
        <v>34</v>
      </c>
      <c r="C9" s="31">
        <f>'huyen CT 2024'!T8</f>
        <v>7.7519999999999998</v>
      </c>
      <c r="D9" s="26">
        <f t="shared" ref="D9:D20" si="0">C9/11</f>
        <v>0.70472727272727276</v>
      </c>
    </row>
    <row r="10" spans="1:4" ht="35.1" customHeight="1">
      <c r="A10" s="34">
        <v>8</v>
      </c>
      <c r="B10" s="21" t="s">
        <v>7</v>
      </c>
      <c r="C10" s="31">
        <f>'huyen CT 2024'!T14</f>
        <v>7.6230000000000002</v>
      </c>
      <c r="D10" s="26">
        <f t="shared" si="0"/>
        <v>0.69300000000000006</v>
      </c>
    </row>
    <row r="11" spans="1:4" ht="35.1" customHeight="1">
      <c r="A11" s="34">
        <f>RANK(D10,$D$9:$D$20,0)</f>
        <v>2</v>
      </c>
      <c r="B11" s="21" t="s">
        <v>3</v>
      </c>
      <c r="C11" s="31">
        <f>'huyen CT 2024'!T15</f>
        <v>7.617</v>
      </c>
      <c r="D11" s="26">
        <f t="shared" si="0"/>
        <v>0.69245454545454543</v>
      </c>
    </row>
    <row r="12" spans="1:4" ht="35.1" customHeight="1">
      <c r="A12" s="34">
        <f t="shared" ref="A12:A17" si="1">RANK(D12,$D$9:$D$20,0)</f>
        <v>4</v>
      </c>
      <c r="B12" s="21" t="s">
        <v>8</v>
      </c>
      <c r="C12" s="31">
        <f>'huyen CT 2024'!T10</f>
        <v>7.6020000000000003</v>
      </c>
      <c r="D12" s="26">
        <f t="shared" si="0"/>
        <v>0.69109090909090909</v>
      </c>
    </row>
    <row r="13" spans="1:4" ht="35.1" customHeight="1">
      <c r="A13" s="34">
        <f t="shared" si="1"/>
        <v>5</v>
      </c>
      <c r="B13" s="21" t="s">
        <v>35</v>
      </c>
      <c r="C13" s="31">
        <f>'huyen CT 2024'!T13</f>
        <v>7.5860000000000003</v>
      </c>
      <c r="D13" s="26">
        <f t="shared" si="0"/>
        <v>0.68963636363636371</v>
      </c>
    </row>
    <row r="14" spans="1:4" ht="35.1" customHeight="1">
      <c r="A14" s="34">
        <f t="shared" si="1"/>
        <v>6</v>
      </c>
      <c r="B14" s="21" t="s">
        <v>1</v>
      </c>
      <c r="C14" s="31">
        <f>'huyen CT 2024'!T6</f>
        <v>7.5789999999999997</v>
      </c>
      <c r="D14" s="26">
        <f t="shared" si="0"/>
        <v>0.68899999999999995</v>
      </c>
    </row>
    <row r="15" spans="1:4" ht="35.1" customHeight="1">
      <c r="A15" s="34">
        <f t="shared" si="1"/>
        <v>7</v>
      </c>
      <c r="B15" s="21" t="s">
        <v>6</v>
      </c>
      <c r="C15" s="31">
        <f>'huyen CT 2024'!T7</f>
        <v>7.5739999999999998</v>
      </c>
      <c r="D15" s="26">
        <f t="shared" si="0"/>
        <v>0.68854545454545457</v>
      </c>
    </row>
    <row r="16" spans="1:4" ht="35.1" customHeight="1">
      <c r="A16" s="34">
        <f t="shared" si="1"/>
        <v>8</v>
      </c>
      <c r="B16" s="21" t="s">
        <v>36</v>
      </c>
      <c r="C16" s="31">
        <f>'huyen CT 2024'!T9</f>
        <v>7.516</v>
      </c>
      <c r="D16" s="26">
        <f t="shared" si="0"/>
        <v>0.68327272727272725</v>
      </c>
    </row>
    <row r="17" spans="1:4" ht="35.1" customHeight="1">
      <c r="A17" s="34">
        <f t="shared" si="1"/>
        <v>9</v>
      </c>
      <c r="B17" s="21" t="s">
        <v>4</v>
      </c>
      <c r="C17" s="31">
        <f>'huyen CT 2024'!T11</f>
        <v>7.4530000000000003</v>
      </c>
      <c r="D17" s="26">
        <f t="shared" si="0"/>
        <v>0.67754545454545456</v>
      </c>
    </row>
    <row r="18" spans="1:4" ht="35.1" customHeight="1">
      <c r="A18" s="34">
        <f>RANK(D17,$D$9:$D$20,0)</f>
        <v>9</v>
      </c>
      <c r="B18" s="21" t="s">
        <v>37</v>
      </c>
      <c r="C18" s="31">
        <f>'huyen CT 2024'!T17</f>
        <v>7.3710000000000004</v>
      </c>
      <c r="D18" s="26">
        <f t="shared" si="0"/>
        <v>0.67009090909090918</v>
      </c>
    </row>
    <row r="19" spans="1:4" ht="35.1" customHeight="1">
      <c r="A19" s="34">
        <f>RANK(D18,$D$9:$D$20,0)</f>
        <v>10</v>
      </c>
      <c r="B19" s="21" t="s">
        <v>5</v>
      </c>
      <c r="C19" s="31">
        <f>'huyen CT 2024'!T16</f>
        <v>7.1639999999999997</v>
      </c>
      <c r="D19" s="23">
        <f t="shared" si="0"/>
        <v>0.65127272727272723</v>
      </c>
    </row>
    <row r="20" spans="1:4" ht="35.1" customHeight="1">
      <c r="A20" s="34">
        <f>RANK(D20,$D$9:$D$20,0)</f>
        <v>12</v>
      </c>
      <c r="B20" s="21" t="s">
        <v>2</v>
      </c>
      <c r="C20" s="31">
        <f>'huyen CT 2024'!T12</f>
        <v>7.056</v>
      </c>
      <c r="D20" s="26">
        <f t="shared" si="0"/>
        <v>0.6414545454545455</v>
      </c>
    </row>
  </sheetData>
  <autoFilter ref="A8:D8">
    <sortState ref="A9:D20">
      <sortCondition descending="1" ref="C8"/>
    </sortState>
  </autoFilter>
  <mergeCells count="5">
    <mergeCell ref="A1:D1"/>
    <mergeCell ref="A2:D2"/>
    <mergeCell ref="A3:D3"/>
    <mergeCell ref="A4:D4"/>
    <mergeCell ref="A5:D5"/>
  </mergeCells>
  <pageMargins left="0.86614173228346458" right="0.31496062992125984" top="0.78740157480314965" bottom="0.74803149606299213" header="0.31496062992125984" footer="0.31496062992125984"/>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dimension ref="A1:H20"/>
  <sheetViews>
    <sheetView tabSelected="1" zoomScale="85" zoomScaleNormal="85" workbookViewId="0">
      <selection activeCell="I6" sqref="I6"/>
    </sheetView>
  </sheetViews>
  <sheetFormatPr defaultRowHeight="15"/>
  <cols>
    <col min="1" max="1" width="11.42578125" customWidth="1"/>
    <col min="2" max="2" width="31.42578125" customWidth="1"/>
    <col min="3" max="3" width="24.42578125" customWidth="1"/>
    <col min="4" max="4" width="15.42578125" customWidth="1"/>
  </cols>
  <sheetData>
    <row r="1" spans="1:8" ht="18.75">
      <c r="A1" s="76" t="s">
        <v>62</v>
      </c>
      <c r="B1" s="76"/>
      <c r="C1" s="76"/>
      <c r="D1" s="76"/>
    </row>
    <row r="2" spans="1:8" ht="53.25" customHeight="1">
      <c r="A2" s="81" t="s">
        <v>98</v>
      </c>
      <c r="B2" s="81"/>
      <c r="C2" s="81"/>
      <c r="D2" s="81"/>
    </row>
    <row r="3" spans="1:8" ht="2.25" customHeight="1">
      <c r="A3" s="82"/>
      <c r="B3" s="77"/>
      <c r="C3" s="77"/>
      <c r="D3" s="77"/>
    </row>
    <row r="4" spans="1:8" ht="28.5" customHeight="1">
      <c r="A4" s="78" t="s">
        <v>106</v>
      </c>
      <c r="B4" s="78"/>
      <c r="C4" s="78"/>
      <c r="D4" s="78"/>
    </row>
    <row r="5" spans="1:8" ht="21.75" customHeight="1">
      <c r="A5" s="78" t="s">
        <v>17</v>
      </c>
      <c r="B5" s="78"/>
      <c r="C5" s="78"/>
      <c r="D5" s="78"/>
      <c r="H5" t="s">
        <v>77</v>
      </c>
    </row>
    <row r="6" spans="1:8" ht="27" customHeight="1"/>
    <row r="7" spans="1:8" ht="105" customHeight="1">
      <c r="A7" s="24" t="s">
        <v>74</v>
      </c>
      <c r="B7" s="24" t="s">
        <v>19</v>
      </c>
      <c r="C7" s="20" t="s">
        <v>99</v>
      </c>
      <c r="D7" s="24" t="s">
        <v>47</v>
      </c>
    </row>
    <row r="8" spans="1:8" ht="30.75" customHeight="1">
      <c r="A8" s="15" t="s">
        <v>22</v>
      </c>
      <c r="B8" s="15" t="s">
        <v>23</v>
      </c>
      <c r="C8" s="15" t="s">
        <v>24</v>
      </c>
      <c r="D8" s="15" t="s">
        <v>25</v>
      </c>
    </row>
    <row r="9" spans="1:8" ht="35.1" customHeight="1">
      <c r="A9" s="34">
        <f t="shared" ref="A9:A20" si="0">RANK(D9,$D$9:$D$20,0)</f>
        <v>1</v>
      </c>
      <c r="B9" s="21" t="s">
        <v>1</v>
      </c>
      <c r="C9" s="31">
        <f>'huyen CT 2024'!S6</f>
        <v>11.868</v>
      </c>
      <c r="D9" s="26">
        <f t="shared" ref="D9:D20" si="1">C9/12</f>
        <v>0.98899999999999999</v>
      </c>
    </row>
    <row r="10" spans="1:8" ht="35.1" customHeight="1">
      <c r="A10" s="34">
        <f t="shared" si="0"/>
        <v>2</v>
      </c>
      <c r="B10" s="21" t="s">
        <v>6</v>
      </c>
      <c r="C10" s="31">
        <f>'huyen CT 2024'!S7</f>
        <v>11.743</v>
      </c>
      <c r="D10" s="26">
        <f t="shared" si="1"/>
        <v>0.97858333333333336</v>
      </c>
    </row>
    <row r="11" spans="1:8" ht="35.1" customHeight="1">
      <c r="A11" s="34">
        <f t="shared" si="0"/>
        <v>3</v>
      </c>
      <c r="B11" s="21" t="s">
        <v>4</v>
      </c>
      <c r="C11" s="31">
        <f>'huyen CT 2024'!S11</f>
        <v>11.667999999999999</v>
      </c>
      <c r="D11" s="26">
        <f t="shared" si="1"/>
        <v>0.97233333333333327</v>
      </c>
    </row>
    <row r="12" spans="1:8" ht="35.1" customHeight="1">
      <c r="A12" s="34">
        <f t="shared" si="0"/>
        <v>4</v>
      </c>
      <c r="B12" s="21" t="s">
        <v>3</v>
      </c>
      <c r="C12" s="31">
        <f>'huyen CT 2024'!S15</f>
        <v>11.544</v>
      </c>
      <c r="D12" s="26">
        <f t="shared" si="1"/>
        <v>0.96200000000000008</v>
      </c>
    </row>
    <row r="13" spans="1:8" ht="35.1" customHeight="1">
      <c r="A13" s="34">
        <f t="shared" si="0"/>
        <v>5</v>
      </c>
      <c r="B13" s="21" t="s">
        <v>35</v>
      </c>
      <c r="C13" s="31">
        <f>'huyen CT 2024'!S13</f>
        <v>11.46</v>
      </c>
      <c r="D13" s="26">
        <f t="shared" si="1"/>
        <v>0.95500000000000007</v>
      </c>
    </row>
    <row r="14" spans="1:8" ht="35.1" customHeight="1">
      <c r="A14" s="34">
        <f t="shared" si="0"/>
        <v>6</v>
      </c>
      <c r="B14" s="21" t="s">
        <v>8</v>
      </c>
      <c r="C14" s="31">
        <f>'huyen CT 2024'!S10</f>
        <v>11.356</v>
      </c>
      <c r="D14" s="26">
        <f t="shared" si="1"/>
        <v>0.94633333333333336</v>
      </c>
    </row>
    <row r="15" spans="1:8" ht="35.1" customHeight="1">
      <c r="A15" s="34">
        <f t="shared" si="0"/>
        <v>7</v>
      </c>
      <c r="B15" s="21" t="s">
        <v>34</v>
      </c>
      <c r="C15" s="31">
        <f>'huyen CT 2024'!S8</f>
        <v>11.323</v>
      </c>
      <c r="D15" s="26">
        <f t="shared" si="1"/>
        <v>0.94358333333333333</v>
      </c>
    </row>
    <row r="16" spans="1:8" ht="35.1" customHeight="1">
      <c r="A16" s="34">
        <f t="shared" si="0"/>
        <v>8</v>
      </c>
      <c r="B16" s="21" t="s">
        <v>36</v>
      </c>
      <c r="C16" s="31">
        <f>'huyen CT 2024'!S9</f>
        <v>11.284000000000001</v>
      </c>
      <c r="D16" s="26">
        <f t="shared" si="1"/>
        <v>0.94033333333333335</v>
      </c>
    </row>
    <row r="17" spans="1:4" ht="35.1" customHeight="1">
      <c r="A17" s="34">
        <f t="shared" si="0"/>
        <v>9</v>
      </c>
      <c r="B17" s="21" t="s">
        <v>5</v>
      </c>
      <c r="C17" s="31">
        <f>'huyen CT 2024'!S16</f>
        <v>11.173999999999999</v>
      </c>
      <c r="D17" s="26">
        <f t="shared" si="1"/>
        <v>0.93116666666666659</v>
      </c>
    </row>
    <row r="18" spans="1:4" ht="35.1" customHeight="1">
      <c r="A18" s="34">
        <f t="shared" si="0"/>
        <v>10</v>
      </c>
      <c r="B18" s="21" t="s">
        <v>37</v>
      </c>
      <c r="C18" s="31">
        <f>'huyen CT 2024'!S17</f>
        <v>11.166</v>
      </c>
      <c r="D18" s="26">
        <f t="shared" si="1"/>
        <v>0.93049999999999999</v>
      </c>
    </row>
    <row r="19" spans="1:4" ht="35.1" customHeight="1">
      <c r="A19" s="34">
        <f t="shared" si="0"/>
        <v>11</v>
      </c>
      <c r="B19" s="21" t="s">
        <v>2</v>
      </c>
      <c r="C19" s="31">
        <f>'huyen CT 2024'!S12</f>
        <v>10.348000000000001</v>
      </c>
      <c r="D19" s="26">
        <f t="shared" si="1"/>
        <v>0.8623333333333334</v>
      </c>
    </row>
    <row r="20" spans="1:4" ht="35.1" customHeight="1">
      <c r="A20" s="34">
        <f t="shared" si="0"/>
        <v>12</v>
      </c>
      <c r="B20" s="21" t="s">
        <v>7</v>
      </c>
      <c r="C20" s="31">
        <f>'huyen CT 2024'!S14</f>
        <v>10.058999999999999</v>
      </c>
      <c r="D20" s="26">
        <f t="shared" si="1"/>
        <v>0.83824999999999994</v>
      </c>
    </row>
  </sheetData>
  <autoFilter ref="A8:D8">
    <sortState ref="A9:D20">
      <sortCondition descending="1" ref="C8"/>
    </sortState>
  </autoFilter>
  <mergeCells count="5">
    <mergeCell ref="A1:D1"/>
    <mergeCell ref="A2:D2"/>
    <mergeCell ref="A3:D3"/>
    <mergeCell ref="A4:D4"/>
    <mergeCell ref="A5:D5"/>
  </mergeCells>
  <pageMargins left="0.86614173228346458" right="0.31496062992125984" top="0.78740157480314965" bottom="0.74803149606299213"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dimension ref="A1:I21"/>
  <sheetViews>
    <sheetView workbookViewId="0">
      <selection activeCell="L5" sqref="L5"/>
    </sheetView>
  </sheetViews>
  <sheetFormatPr defaultRowHeight="15"/>
  <cols>
    <col min="1" max="1" width="7.7109375" customWidth="1"/>
    <col min="2" max="2" width="7.140625" customWidth="1"/>
    <col min="3" max="3" width="23.140625" customWidth="1"/>
    <col min="4" max="4" width="7.5703125" customWidth="1"/>
    <col min="5" max="5" width="8.5703125" customWidth="1"/>
    <col min="6" max="6" width="7.7109375" customWidth="1"/>
    <col min="7" max="7" width="7.42578125" customWidth="1"/>
    <col min="8" max="8" width="7.5703125" customWidth="1"/>
    <col min="9" max="9" width="9.42578125" customWidth="1"/>
  </cols>
  <sheetData>
    <row r="1" spans="1:9" ht="18.75">
      <c r="A1" s="76" t="s">
        <v>30</v>
      </c>
      <c r="B1" s="76"/>
      <c r="C1" s="76"/>
      <c r="D1" s="76"/>
      <c r="E1" s="76"/>
      <c r="F1" s="76"/>
      <c r="G1" s="76"/>
      <c r="H1" s="76"/>
      <c r="I1" s="76"/>
    </row>
    <row r="2" spans="1:9" ht="16.5">
      <c r="A2" s="77" t="s">
        <v>43</v>
      </c>
      <c r="B2" s="77"/>
      <c r="C2" s="77"/>
      <c r="D2" s="77"/>
      <c r="E2" s="77"/>
      <c r="F2" s="77"/>
      <c r="G2" s="77"/>
      <c r="H2" s="77"/>
      <c r="I2" s="77"/>
    </row>
    <row r="3" spans="1:9" ht="15.75" customHeight="1">
      <c r="A3" s="77" t="s">
        <v>80</v>
      </c>
      <c r="B3" s="77"/>
      <c r="C3" s="77"/>
      <c r="D3" s="77"/>
      <c r="E3" s="77"/>
      <c r="F3" s="77"/>
      <c r="G3" s="77"/>
      <c r="H3" s="77"/>
      <c r="I3" s="77"/>
    </row>
    <row r="4" spans="1:9" ht="24" customHeight="1">
      <c r="A4" s="78" t="s">
        <v>105</v>
      </c>
      <c r="B4" s="78"/>
      <c r="C4" s="78"/>
      <c r="D4" s="78"/>
      <c r="E4" s="78"/>
      <c r="F4" s="78"/>
      <c r="G4" s="78"/>
      <c r="H4" s="78"/>
      <c r="I4" s="78"/>
    </row>
    <row r="5" spans="1:9" ht="18.75">
      <c r="A5" s="78" t="s">
        <v>17</v>
      </c>
      <c r="B5" s="78"/>
      <c r="C5" s="78"/>
      <c r="D5" s="78"/>
      <c r="E5" s="78"/>
      <c r="F5" s="78"/>
      <c r="G5" s="78"/>
      <c r="H5" s="78"/>
      <c r="I5" s="78"/>
    </row>
    <row r="6" spans="1:9" ht="35.25" customHeight="1"/>
    <row r="7" spans="1:9" ht="27.75" customHeight="1">
      <c r="A7" s="75" t="s">
        <v>18</v>
      </c>
      <c r="B7" s="75" t="s">
        <v>81</v>
      </c>
      <c r="C7" s="75" t="s">
        <v>19</v>
      </c>
      <c r="D7" s="75" t="s">
        <v>31</v>
      </c>
      <c r="E7" s="75"/>
      <c r="F7" s="75" t="s">
        <v>83</v>
      </c>
      <c r="G7" s="75" t="s">
        <v>39</v>
      </c>
      <c r="H7" s="75" t="s">
        <v>20</v>
      </c>
      <c r="I7" s="75" t="s">
        <v>21</v>
      </c>
    </row>
    <row r="8" spans="1:9" ht="164.25" customHeight="1">
      <c r="A8" s="75"/>
      <c r="B8" s="75"/>
      <c r="C8" s="75"/>
      <c r="D8" s="51" t="s">
        <v>82</v>
      </c>
      <c r="E8" s="16" t="s">
        <v>40</v>
      </c>
      <c r="F8" s="75"/>
      <c r="G8" s="75"/>
      <c r="H8" s="75"/>
      <c r="I8" s="75"/>
    </row>
    <row r="9" spans="1:9" ht="24" customHeight="1">
      <c r="A9" s="17" t="s">
        <v>22</v>
      </c>
      <c r="B9" s="17" t="s">
        <v>23</v>
      </c>
      <c r="C9" s="17" t="s">
        <v>24</v>
      </c>
      <c r="D9" s="17" t="s">
        <v>25</v>
      </c>
      <c r="E9" s="17" t="s">
        <v>26</v>
      </c>
      <c r="F9" s="17" t="s">
        <v>27</v>
      </c>
      <c r="G9" s="17" t="s">
        <v>28</v>
      </c>
      <c r="H9" s="17" t="s">
        <v>29</v>
      </c>
      <c r="I9" s="17" t="s">
        <v>32</v>
      </c>
    </row>
    <row r="10" spans="1:9" ht="31.5" customHeight="1">
      <c r="A10" s="12">
        <v>1</v>
      </c>
      <c r="B10" s="12">
        <v>1</v>
      </c>
      <c r="C10" s="18" t="s">
        <v>1</v>
      </c>
      <c r="D10" s="19">
        <f>'huyen CT 2024'!Y6</f>
        <v>66.307000000000002</v>
      </c>
      <c r="E10" s="12">
        <f>'huyen CT 2024'!Q6</f>
        <v>5.75</v>
      </c>
      <c r="F10" s="13">
        <f>'huyen CT 2024'!Z6</f>
        <v>19.446999999999999</v>
      </c>
      <c r="G10" s="13">
        <f>'huyen CT 2024'!U6</f>
        <v>91.503999999999991</v>
      </c>
      <c r="H10" s="14">
        <f>'huyen CT 2024'!V6</f>
        <v>0.91503999999999985</v>
      </c>
      <c r="I10" s="13" t="s">
        <v>100</v>
      </c>
    </row>
    <row r="11" spans="1:9" ht="35.25" customHeight="1">
      <c r="A11" s="12">
        <v>3</v>
      </c>
      <c r="B11" s="12">
        <v>2</v>
      </c>
      <c r="C11" s="18" t="s">
        <v>6</v>
      </c>
      <c r="D11" s="19">
        <f>'huyen CT 2024'!Y7</f>
        <v>65.83</v>
      </c>
      <c r="E11" s="12">
        <f>'huyen CT 2024'!Q7</f>
        <v>5.657</v>
      </c>
      <c r="F11" s="13">
        <f>'huyen CT 2024'!Z7</f>
        <v>19.317</v>
      </c>
      <c r="G11" s="13">
        <f>'huyen CT 2024'!U7</f>
        <v>90.803999999999988</v>
      </c>
      <c r="H11" s="14">
        <f>'huyen CT 2024'!V7</f>
        <v>0.90803999999999985</v>
      </c>
      <c r="I11" s="13" t="s">
        <v>100</v>
      </c>
    </row>
    <row r="12" spans="1:9" ht="30" customHeight="1">
      <c r="A12" s="12">
        <v>2</v>
      </c>
      <c r="B12" s="12">
        <v>3</v>
      </c>
      <c r="C12" s="18" t="s">
        <v>34</v>
      </c>
      <c r="D12" s="19">
        <f>'huyen CT 2024'!Y8</f>
        <v>63.351999999999997</v>
      </c>
      <c r="E12" s="12">
        <f>'huyen CT 2024'!Q8</f>
        <v>6.1539999999999999</v>
      </c>
      <c r="F12" s="13">
        <f>'huyen CT 2024'!Z8</f>
        <v>19.074999999999999</v>
      </c>
      <c r="G12" s="13">
        <f>'huyen CT 2024'!U8</f>
        <v>88.581000000000003</v>
      </c>
      <c r="H12" s="14">
        <f>'huyen CT 2024'!V8</f>
        <v>0.88580999999999999</v>
      </c>
      <c r="I12" s="13" t="s">
        <v>101</v>
      </c>
    </row>
    <row r="13" spans="1:9" ht="33" customHeight="1">
      <c r="A13" s="12">
        <v>5</v>
      </c>
      <c r="B13" s="12">
        <v>4</v>
      </c>
      <c r="C13" s="18" t="s">
        <v>36</v>
      </c>
      <c r="D13" s="19">
        <f>'huyen CT 2024'!Y9</f>
        <v>62.915999999999997</v>
      </c>
      <c r="E13" s="12">
        <f>'huyen CT 2024'!Q9</f>
        <v>6.1820000000000004</v>
      </c>
      <c r="F13" s="13">
        <f>'huyen CT 2024'!Z9</f>
        <v>18.8</v>
      </c>
      <c r="G13" s="13">
        <f>'huyen CT 2024'!U9</f>
        <v>87.89800000000001</v>
      </c>
      <c r="H13" s="14">
        <f>'huyen CT 2024'!V9</f>
        <v>0.87898000000000009</v>
      </c>
      <c r="I13" s="13" t="s">
        <v>101</v>
      </c>
    </row>
    <row r="14" spans="1:9" ht="32.25" customHeight="1">
      <c r="A14" s="12">
        <v>6</v>
      </c>
      <c r="B14" s="12">
        <v>5</v>
      </c>
      <c r="C14" s="18" t="s">
        <v>8</v>
      </c>
      <c r="D14" s="19">
        <f>'huyen CT 2024'!Y10</f>
        <v>62.515000000000001</v>
      </c>
      <c r="E14" s="12">
        <f>'huyen CT 2024'!Q10</f>
        <v>6.2350000000000003</v>
      </c>
      <c r="F14" s="13">
        <f>'huyen CT 2024'!Z10</f>
        <v>18.957999999999998</v>
      </c>
      <c r="G14" s="13">
        <f>'huyen CT 2024'!U10</f>
        <v>87.707999999999998</v>
      </c>
      <c r="H14" s="14">
        <f>'huyen CT 2024'!V10</f>
        <v>0.87707999999999997</v>
      </c>
      <c r="I14" s="13" t="s">
        <v>101</v>
      </c>
    </row>
    <row r="15" spans="1:9" ht="32.25" customHeight="1">
      <c r="A15" s="12">
        <v>7</v>
      </c>
      <c r="B15" s="12">
        <v>6</v>
      </c>
      <c r="C15" s="18" t="s">
        <v>4</v>
      </c>
      <c r="D15" s="19">
        <f>'huyen CT 2024'!Y11</f>
        <v>63.426999999999992</v>
      </c>
      <c r="E15" s="12">
        <f>'huyen CT 2024'!Q11</f>
        <v>5.1470000000000002</v>
      </c>
      <c r="F15" s="13">
        <f>'huyen CT 2024'!Z11</f>
        <v>19.120999999999999</v>
      </c>
      <c r="G15" s="13">
        <f>'huyen CT 2024'!U11</f>
        <v>87.694999999999993</v>
      </c>
      <c r="H15" s="14">
        <f>'huyen CT 2024'!V11</f>
        <v>0.8769499999999999</v>
      </c>
      <c r="I15" s="13" t="s">
        <v>101</v>
      </c>
    </row>
    <row r="16" spans="1:9" ht="32.25" customHeight="1">
      <c r="A16" s="12">
        <v>8</v>
      </c>
      <c r="B16" s="12">
        <v>7</v>
      </c>
      <c r="C16" s="18" t="s">
        <v>2</v>
      </c>
      <c r="D16" s="19">
        <f>'huyen CT 2024'!Y12</f>
        <v>64.405000000000001</v>
      </c>
      <c r="E16" s="12">
        <f>'huyen CT 2024'!Q12</f>
        <v>5.8330000000000002</v>
      </c>
      <c r="F16" s="13">
        <f>'huyen CT 2024'!Z12</f>
        <v>17.404</v>
      </c>
      <c r="G16" s="13">
        <f>'huyen CT 2024'!U12</f>
        <v>87.641999999999996</v>
      </c>
      <c r="H16" s="14">
        <f>'huyen CT 2024'!V12</f>
        <v>0.87641999999999998</v>
      </c>
      <c r="I16" s="13" t="s">
        <v>101</v>
      </c>
    </row>
    <row r="17" spans="1:9" ht="30.75" customHeight="1">
      <c r="A17" s="12">
        <v>4</v>
      </c>
      <c r="B17" s="12">
        <v>8</v>
      </c>
      <c r="C17" s="18" t="s">
        <v>35</v>
      </c>
      <c r="D17" s="19">
        <f>'huyen CT 2024'!Y13</f>
        <v>62.516999999999996</v>
      </c>
      <c r="E17" s="12">
        <f>'huyen CT 2024'!Q13</f>
        <v>6</v>
      </c>
      <c r="F17" s="13">
        <f>'huyen CT 2024'!Z13</f>
        <v>19.045999999999999</v>
      </c>
      <c r="G17" s="13">
        <f>'huyen CT 2024'!U13</f>
        <v>87.563000000000002</v>
      </c>
      <c r="H17" s="14">
        <f>'huyen CT 2024'!V13</f>
        <v>0.87563000000000002</v>
      </c>
      <c r="I17" s="13" t="s">
        <v>101</v>
      </c>
    </row>
    <row r="18" spans="1:9" ht="32.25" customHeight="1">
      <c r="A18" s="12">
        <v>9</v>
      </c>
      <c r="B18" s="12">
        <v>9</v>
      </c>
      <c r="C18" s="18" t="s">
        <v>7</v>
      </c>
      <c r="D18" s="19">
        <f>'huyen CT 2024'!Y14</f>
        <v>63.888000000000005</v>
      </c>
      <c r="E18" s="12">
        <f>'huyen CT 2024'!Q14</f>
        <v>5.9690000000000003</v>
      </c>
      <c r="F18" s="13">
        <f>'huyen CT 2024'!Z14</f>
        <v>17.681999999999999</v>
      </c>
      <c r="G18" s="13">
        <f>'huyen CT 2024'!U14</f>
        <v>87.539000000000001</v>
      </c>
      <c r="H18" s="14">
        <f>'huyen CT 2024'!V14</f>
        <v>0.87539</v>
      </c>
      <c r="I18" s="13" t="s">
        <v>101</v>
      </c>
    </row>
    <row r="19" spans="1:9" ht="32.25" customHeight="1">
      <c r="A19" s="12">
        <v>10</v>
      </c>
      <c r="B19" s="12">
        <v>10</v>
      </c>
      <c r="C19" s="18" t="s">
        <v>3</v>
      </c>
      <c r="D19" s="19">
        <f>'huyen CT 2024'!Y15</f>
        <v>62.529999999999994</v>
      </c>
      <c r="E19" s="12">
        <f>'huyen CT 2024'!Q15</f>
        <v>5.532</v>
      </c>
      <c r="F19" s="13">
        <f>'huyen CT 2024'!Z15</f>
        <v>19.161000000000001</v>
      </c>
      <c r="G19" s="13">
        <f>'huyen CT 2024'!U15</f>
        <v>87.222999999999999</v>
      </c>
      <c r="H19" s="14">
        <f>'huyen CT 2024'!V15</f>
        <v>0.87222999999999995</v>
      </c>
      <c r="I19" s="13" t="s">
        <v>101</v>
      </c>
    </row>
    <row r="20" spans="1:9" ht="31.5" customHeight="1">
      <c r="A20" s="12">
        <v>12</v>
      </c>
      <c r="B20" s="12">
        <v>11</v>
      </c>
      <c r="C20" s="18" t="s">
        <v>5</v>
      </c>
      <c r="D20" s="19">
        <f>'huyen CT 2024'!Y16</f>
        <v>61.650999999999996</v>
      </c>
      <c r="E20" s="12">
        <f>'huyen CT 2024'!Q16</f>
        <v>5.5380000000000003</v>
      </c>
      <c r="F20" s="13">
        <f>'huyen CT 2024'!Z16</f>
        <v>18.338000000000001</v>
      </c>
      <c r="G20" s="13">
        <f>'huyen CT 2024'!U16</f>
        <v>85.527000000000001</v>
      </c>
      <c r="H20" s="14">
        <f>'huyen CT 2024'!V16</f>
        <v>0.85526999999999997</v>
      </c>
      <c r="I20" s="13" t="s">
        <v>101</v>
      </c>
    </row>
    <row r="21" spans="1:9" ht="37.5" customHeight="1">
      <c r="A21" s="12">
        <v>11</v>
      </c>
      <c r="B21" s="12">
        <v>12</v>
      </c>
      <c r="C21" s="18" t="s">
        <v>37</v>
      </c>
      <c r="D21" s="19">
        <f>'huyen CT 2024'!Y17</f>
        <v>62.111999999999995</v>
      </c>
      <c r="E21" s="12">
        <f>'huyen CT 2024'!Q17</f>
        <v>4.5960000000000001</v>
      </c>
      <c r="F21" s="13">
        <f>'huyen CT 2024'!Z17</f>
        <v>18.536999999999999</v>
      </c>
      <c r="G21" s="13">
        <f>'huyen CT 2024'!U17</f>
        <v>85.24499999999999</v>
      </c>
      <c r="H21" s="14">
        <f>'huyen CT 2024'!V17</f>
        <v>0.85244999999999993</v>
      </c>
      <c r="I21" s="13" t="s">
        <v>101</v>
      </c>
    </row>
  </sheetData>
  <mergeCells count="13">
    <mergeCell ref="G7:G8"/>
    <mergeCell ref="H7:H8"/>
    <mergeCell ref="I7:I8"/>
    <mergeCell ref="A1:I1"/>
    <mergeCell ref="A2:I2"/>
    <mergeCell ref="A3:I3"/>
    <mergeCell ref="A4:I4"/>
    <mergeCell ref="A5:I5"/>
    <mergeCell ref="D7:E7"/>
    <mergeCell ref="A7:A8"/>
    <mergeCell ref="B7:B8"/>
    <mergeCell ref="C7:C8"/>
    <mergeCell ref="F7:F8"/>
  </mergeCells>
  <pageMargins left="0.86614173228346458" right="0.31496062992125984" top="0.55118110236220474" bottom="0.55118110236220474" header="0.11811023622047245" footer="0.11811023622047245"/>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dimension ref="A1:D20"/>
  <sheetViews>
    <sheetView workbookViewId="0">
      <selection activeCell="A4" sqref="A4:D4"/>
    </sheetView>
  </sheetViews>
  <sheetFormatPr defaultRowHeight="15"/>
  <cols>
    <col min="1" max="1" width="11.42578125" customWidth="1"/>
    <col min="2" max="2" width="31.42578125" customWidth="1"/>
    <col min="3" max="3" width="22.42578125" customWidth="1"/>
    <col min="4" max="4" width="17.5703125" customWidth="1"/>
  </cols>
  <sheetData>
    <row r="1" spans="1:4" ht="18.75">
      <c r="A1" s="76" t="s">
        <v>41</v>
      </c>
      <c r="B1" s="76"/>
      <c r="C1" s="76"/>
      <c r="D1" s="76"/>
    </row>
    <row r="2" spans="1:4" ht="16.5">
      <c r="A2" s="77" t="s">
        <v>42</v>
      </c>
      <c r="B2" s="77"/>
      <c r="C2" s="77"/>
      <c r="D2" s="77"/>
    </row>
    <row r="3" spans="1:4" ht="16.5">
      <c r="A3" s="77" t="s">
        <v>87</v>
      </c>
      <c r="B3" s="77"/>
      <c r="C3" s="77"/>
      <c r="D3" s="77"/>
    </row>
    <row r="4" spans="1:4" ht="22.5" customHeight="1">
      <c r="A4" s="78" t="s">
        <v>106</v>
      </c>
      <c r="B4" s="78"/>
      <c r="C4" s="78"/>
      <c r="D4" s="78"/>
    </row>
    <row r="5" spans="1:4" ht="18.75">
      <c r="A5" s="78" t="s">
        <v>17</v>
      </c>
      <c r="B5" s="78"/>
      <c r="C5" s="78"/>
      <c r="D5" s="78"/>
    </row>
    <row r="6" spans="1:4" ht="27.75" customHeight="1"/>
    <row r="7" spans="1:4" ht="95.25" customHeight="1">
      <c r="A7" s="24" t="s">
        <v>74</v>
      </c>
      <c r="B7" s="24" t="s">
        <v>19</v>
      </c>
      <c r="C7" s="25" t="s">
        <v>88</v>
      </c>
      <c r="D7" s="24" t="s">
        <v>47</v>
      </c>
    </row>
    <row r="8" spans="1:4" ht="27" customHeight="1">
      <c r="A8" s="15" t="s">
        <v>22</v>
      </c>
      <c r="B8" s="15" t="s">
        <v>23</v>
      </c>
      <c r="C8" s="15" t="s">
        <v>24</v>
      </c>
      <c r="D8" s="15" t="s">
        <v>25</v>
      </c>
    </row>
    <row r="9" spans="1:4" ht="36.75" customHeight="1">
      <c r="A9" s="34">
        <f t="shared" ref="A9:A20" si="0">RANK(D9,$D$9:$D$20,0)</f>
        <v>1</v>
      </c>
      <c r="B9" s="21" t="s">
        <v>1</v>
      </c>
      <c r="C9" s="31">
        <f>'huyen CT 2024'!C6</f>
        <v>12.477</v>
      </c>
      <c r="D9" s="23">
        <f>'huyen CT 2024'!D6</f>
        <v>0.92422222222222228</v>
      </c>
    </row>
    <row r="10" spans="1:4" ht="36.75" customHeight="1">
      <c r="A10" s="34">
        <f t="shared" si="0"/>
        <v>2</v>
      </c>
      <c r="B10" s="21" t="s">
        <v>6</v>
      </c>
      <c r="C10" s="31">
        <f>'huyen CT 2024'!C7</f>
        <v>12.443</v>
      </c>
      <c r="D10" s="23">
        <f>'huyen CT 2024'!D7</f>
        <v>0.92170370370370369</v>
      </c>
    </row>
    <row r="11" spans="1:4" ht="38.25" customHeight="1">
      <c r="A11" s="34">
        <f t="shared" si="0"/>
        <v>3</v>
      </c>
      <c r="B11" s="21" t="s">
        <v>8</v>
      </c>
      <c r="C11" s="31">
        <f>'huyen CT 2024'!C10</f>
        <v>11.468</v>
      </c>
      <c r="D11" s="23">
        <f>'huyen CT 2024'!D10</f>
        <v>0.8494814814814815</v>
      </c>
    </row>
    <row r="12" spans="1:4" ht="38.25" customHeight="1">
      <c r="A12" s="34">
        <f t="shared" si="0"/>
        <v>4</v>
      </c>
      <c r="B12" s="21" t="s">
        <v>34</v>
      </c>
      <c r="C12" s="31">
        <f>'huyen CT 2024'!C8</f>
        <v>11.46</v>
      </c>
      <c r="D12" s="23">
        <f>'huyen CT 2024'!D8</f>
        <v>0.84888888888888892</v>
      </c>
    </row>
    <row r="13" spans="1:4" ht="40.5" customHeight="1">
      <c r="A13" s="34">
        <f t="shared" si="0"/>
        <v>5</v>
      </c>
      <c r="B13" s="21" t="s">
        <v>3</v>
      </c>
      <c r="C13" s="31">
        <f>'huyen CT 2024'!C15</f>
        <v>11.433999999999999</v>
      </c>
      <c r="D13" s="23">
        <f>'huyen CT 2024'!D15</f>
        <v>0.84696296296296292</v>
      </c>
    </row>
    <row r="14" spans="1:4" ht="38.25" customHeight="1">
      <c r="A14" s="34">
        <f t="shared" si="0"/>
        <v>6</v>
      </c>
      <c r="B14" s="21" t="s">
        <v>7</v>
      </c>
      <c r="C14" s="31">
        <f>'huyen CT 2024'!C14</f>
        <v>11.304</v>
      </c>
      <c r="D14" s="23">
        <f>'huyen CT 2024'!D14</f>
        <v>0.83733333333333337</v>
      </c>
    </row>
    <row r="15" spans="1:4" ht="38.25" customHeight="1">
      <c r="A15" s="34">
        <f t="shared" si="0"/>
        <v>7</v>
      </c>
      <c r="B15" s="21" t="s">
        <v>37</v>
      </c>
      <c r="C15" s="31">
        <f>'huyen CT 2024'!C17</f>
        <v>11.273</v>
      </c>
      <c r="D15" s="23">
        <f>'huyen CT 2024'!D17</f>
        <v>0.83503703703703702</v>
      </c>
    </row>
    <row r="16" spans="1:4" ht="35.25" customHeight="1">
      <c r="A16" s="34">
        <f t="shared" si="0"/>
        <v>8</v>
      </c>
      <c r="B16" s="21" t="s">
        <v>35</v>
      </c>
      <c r="C16" s="31">
        <f>'huyen CT 2024'!C13</f>
        <v>11.238</v>
      </c>
      <c r="D16" s="23">
        <f>'huyen CT 2024'!D13</f>
        <v>0.83244444444444443</v>
      </c>
    </row>
    <row r="17" spans="1:4" ht="39" customHeight="1">
      <c r="A17" s="34">
        <f t="shared" si="0"/>
        <v>10</v>
      </c>
      <c r="B17" s="21" t="s">
        <v>36</v>
      </c>
      <c r="C17" s="31">
        <f>'huyen CT 2024'!C9</f>
        <v>11.034000000000001</v>
      </c>
      <c r="D17" s="23">
        <f>'huyen CT 2024'!D9</f>
        <v>0.81733333333333336</v>
      </c>
    </row>
    <row r="18" spans="1:4" ht="37.5" customHeight="1">
      <c r="A18" s="34">
        <f t="shared" si="0"/>
        <v>11</v>
      </c>
      <c r="B18" s="21" t="s">
        <v>5</v>
      </c>
      <c r="C18" s="31">
        <f>'huyen CT 2024'!C16</f>
        <v>10.97</v>
      </c>
      <c r="D18" s="23">
        <f>'huyen CT 2024'!D16</f>
        <v>0.81259259259259264</v>
      </c>
    </row>
    <row r="19" spans="1:4" ht="36.75" customHeight="1">
      <c r="A19" s="34">
        <f t="shared" si="0"/>
        <v>12</v>
      </c>
      <c r="B19" s="21" t="s">
        <v>4</v>
      </c>
      <c r="C19" s="31">
        <f>'huyen CT 2024'!C11</f>
        <v>10.872999999999999</v>
      </c>
      <c r="D19" s="23">
        <f>'huyen CT 2024'!D11</f>
        <v>0.80540740740740735</v>
      </c>
    </row>
    <row r="20" spans="1:4" ht="37.5" customHeight="1">
      <c r="A20" s="34">
        <f t="shared" si="0"/>
        <v>9</v>
      </c>
      <c r="B20" s="21" t="s">
        <v>2</v>
      </c>
      <c r="C20" s="31">
        <f>'huyen CT 2024'!C12</f>
        <v>11.21</v>
      </c>
      <c r="D20" s="23">
        <f>'huyen CT 2024'!D12</f>
        <v>0.83037037037037043</v>
      </c>
    </row>
  </sheetData>
  <autoFilter ref="A8:D8">
    <sortState ref="A9:D20">
      <sortCondition descending="1" ref="C8"/>
    </sortState>
  </autoFilter>
  <mergeCells count="5">
    <mergeCell ref="A1:D1"/>
    <mergeCell ref="A2:D2"/>
    <mergeCell ref="A3:D3"/>
    <mergeCell ref="A4:D4"/>
    <mergeCell ref="A5:D5"/>
  </mergeCells>
  <pageMargins left="0.86614173228346458" right="0.31496062992125984" top="0.78740157480314965" bottom="0.74803149606299213"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dimension ref="A1:D20"/>
  <sheetViews>
    <sheetView workbookViewId="0">
      <selection activeCell="G6" sqref="G6"/>
    </sheetView>
  </sheetViews>
  <sheetFormatPr defaultRowHeight="15"/>
  <cols>
    <col min="1" max="1" width="11.42578125" customWidth="1"/>
    <col min="2" max="2" width="31.42578125" customWidth="1"/>
    <col min="3" max="3" width="21" customWidth="1"/>
    <col min="4" max="4" width="17.5703125" customWidth="1"/>
  </cols>
  <sheetData>
    <row r="1" spans="1:4" ht="18.75">
      <c r="A1" s="76" t="s">
        <v>44</v>
      </c>
      <c r="B1" s="76"/>
      <c r="C1" s="76"/>
      <c r="D1" s="76"/>
    </row>
    <row r="2" spans="1:4" ht="16.5">
      <c r="A2" s="77" t="s">
        <v>45</v>
      </c>
      <c r="B2" s="77"/>
      <c r="C2" s="77"/>
      <c r="D2" s="77"/>
    </row>
    <row r="3" spans="1:4" ht="16.5">
      <c r="A3" s="77" t="s">
        <v>89</v>
      </c>
      <c r="B3" s="77"/>
      <c r="C3" s="77"/>
      <c r="D3" s="77"/>
    </row>
    <row r="4" spans="1:4" ht="24.75" customHeight="1">
      <c r="A4" s="78" t="s">
        <v>106</v>
      </c>
      <c r="B4" s="78"/>
      <c r="C4" s="78"/>
      <c r="D4" s="78"/>
    </row>
    <row r="5" spans="1:4" ht="18.75">
      <c r="A5" s="78" t="s">
        <v>17</v>
      </c>
      <c r="B5" s="78"/>
      <c r="C5" s="78"/>
      <c r="D5" s="78"/>
    </row>
    <row r="6" spans="1:4" ht="26.25" customHeight="1"/>
    <row r="7" spans="1:4" ht="95.25" customHeight="1">
      <c r="A7" s="24" t="s">
        <v>73</v>
      </c>
      <c r="B7" s="24" t="s">
        <v>19</v>
      </c>
      <c r="C7" s="25" t="s">
        <v>46</v>
      </c>
      <c r="D7" s="24" t="s">
        <v>47</v>
      </c>
    </row>
    <row r="8" spans="1:4" ht="27" customHeight="1">
      <c r="A8" s="15" t="s">
        <v>22</v>
      </c>
      <c r="B8" s="15" t="s">
        <v>23</v>
      </c>
      <c r="C8" s="15" t="s">
        <v>24</v>
      </c>
      <c r="D8" s="15" t="s">
        <v>25</v>
      </c>
    </row>
    <row r="9" spans="1:4" ht="35.25" customHeight="1">
      <c r="A9" s="34">
        <f t="shared" ref="A9:A15" si="0">RANK(D9,$D$9:$D$20,0)</f>
        <v>1</v>
      </c>
      <c r="B9" s="21" t="s">
        <v>1</v>
      </c>
      <c r="C9" s="22">
        <f>'huyen CT 2024'!E6</f>
        <v>5.5</v>
      </c>
      <c r="D9" s="27">
        <f>'huyen CT 2024'!F6</f>
        <v>1</v>
      </c>
    </row>
    <row r="10" spans="1:4" ht="39" customHeight="1">
      <c r="A10" s="34">
        <f t="shared" si="0"/>
        <v>1</v>
      </c>
      <c r="B10" s="21" t="s">
        <v>34</v>
      </c>
      <c r="C10" s="22">
        <f>'huyen CT 2024'!E8</f>
        <v>5.5</v>
      </c>
      <c r="D10" s="27">
        <f>'huyen CT 2024'!F8</f>
        <v>1</v>
      </c>
    </row>
    <row r="11" spans="1:4" ht="35.1" customHeight="1">
      <c r="A11" s="34">
        <f t="shared" si="0"/>
        <v>1</v>
      </c>
      <c r="B11" s="21" t="s">
        <v>36</v>
      </c>
      <c r="C11" s="22">
        <f>'huyen CT 2024'!E9</f>
        <v>5.5</v>
      </c>
      <c r="D11" s="27">
        <f>'huyen CT 2024'!F9</f>
        <v>1</v>
      </c>
    </row>
    <row r="12" spans="1:4" ht="36" customHeight="1">
      <c r="A12" s="34">
        <f t="shared" si="0"/>
        <v>1</v>
      </c>
      <c r="B12" s="21" t="s">
        <v>8</v>
      </c>
      <c r="C12" s="22">
        <f>'huyen CT 2024'!E10</f>
        <v>5.5</v>
      </c>
      <c r="D12" s="27">
        <f>'huyen CT 2024'!F10</f>
        <v>1</v>
      </c>
    </row>
    <row r="13" spans="1:4" ht="36" customHeight="1">
      <c r="A13" s="34">
        <f t="shared" si="0"/>
        <v>1</v>
      </c>
      <c r="B13" s="21" t="s">
        <v>4</v>
      </c>
      <c r="C13" s="22">
        <f>'huyen CT 2024'!E11</f>
        <v>5.5</v>
      </c>
      <c r="D13" s="27">
        <f>'huyen CT 2024'!F11</f>
        <v>1</v>
      </c>
    </row>
    <row r="14" spans="1:4" ht="36" customHeight="1">
      <c r="A14" s="34">
        <f t="shared" si="0"/>
        <v>1</v>
      </c>
      <c r="B14" s="21" t="s">
        <v>2</v>
      </c>
      <c r="C14" s="22">
        <f>'huyen CT 2024'!E12</f>
        <v>5.5</v>
      </c>
      <c r="D14" s="27">
        <f>'huyen CT 2024'!F12</f>
        <v>1</v>
      </c>
    </row>
    <row r="15" spans="1:4" ht="38.25" customHeight="1">
      <c r="A15" s="34">
        <f t="shared" si="0"/>
        <v>1</v>
      </c>
      <c r="B15" s="21" t="s">
        <v>35</v>
      </c>
      <c r="C15" s="22">
        <f>'huyen CT 2024'!E13</f>
        <v>5.5</v>
      </c>
      <c r="D15" s="27">
        <f>'huyen CT 2024'!F13</f>
        <v>1</v>
      </c>
    </row>
    <row r="16" spans="1:4" ht="36.75" customHeight="1">
      <c r="A16" s="34">
        <v>1</v>
      </c>
      <c r="B16" s="21" t="s">
        <v>3</v>
      </c>
      <c r="C16" s="22">
        <f>'huyen CT 2024'!E15</f>
        <v>5.5</v>
      </c>
      <c r="D16" s="27">
        <f>'huyen CT 2024'!F15</f>
        <v>1</v>
      </c>
    </row>
    <row r="17" spans="1:4" ht="37.5" customHeight="1">
      <c r="A17" s="34">
        <v>1</v>
      </c>
      <c r="B17" s="21" t="s">
        <v>5</v>
      </c>
      <c r="C17" s="22">
        <f>'huyen CT 2024'!E16</f>
        <v>5.5</v>
      </c>
      <c r="D17" s="27">
        <f>'huyen CT 2024'!F16</f>
        <v>1</v>
      </c>
    </row>
    <row r="18" spans="1:4" ht="37.5" customHeight="1">
      <c r="A18" s="34">
        <v>1</v>
      </c>
      <c r="B18" s="21" t="s">
        <v>37</v>
      </c>
      <c r="C18" s="22">
        <f>'huyen CT 2024'!E17</f>
        <v>5.5</v>
      </c>
      <c r="D18" s="27">
        <f>'huyen CT 2024'!F17</f>
        <v>1</v>
      </c>
    </row>
    <row r="19" spans="1:4" ht="37.5" customHeight="1">
      <c r="A19" s="34">
        <v>2</v>
      </c>
      <c r="B19" s="21" t="s">
        <v>6</v>
      </c>
      <c r="C19" s="22">
        <f>'huyen CT 2024'!E7</f>
        <v>5</v>
      </c>
      <c r="D19" s="27">
        <f>'huyen CT 2024'!F7</f>
        <v>0.90909090909090906</v>
      </c>
    </row>
    <row r="20" spans="1:4" ht="36.75" customHeight="1">
      <c r="A20" s="34">
        <v>3</v>
      </c>
      <c r="B20" s="21" t="s">
        <v>7</v>
      </c>
      <c r="C20" s="22">
        <f>'huyen CT 2024'!E14</f>
        <v>4.5</v>
      </c>
      <c r="D20" s="27">
        <f>'huyen CT 2024'!F14</f>
        <v>0.81818181818181823</v>
      </c>
    </row>
  </sheetData>
  <autoFilter ref="A8:D8">
    <sortState ref="A9:D20">
      <sortCondition descending="1" ref="C8"/>
    </sortState>
  </autoFilter>
  <mergeCells count="5">
    <mergeCell ref="A1:D1"/>
    <mergeCell ref="A2:D2"/>
    <mergeCell ref="A3:D3"/>
    <mergeCell ref="A4:D4"/>
    <mergeCell ref="A5:D5"/>
  </mergeCells>
  <pageMargins left="0.86614173228346458" right="0.31496062992125984" top="0.78740157480314965" bottom="0.74803149606299213" header="0.31496062992125984" footer="0.31496062992125984"/>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dimension ref="A1:E20"/>
  <sheetViews>
    <sheetView zoomScale="85" zoomScaleNormal="85" workbookViewId="0">
      <selection activeCell="H6" sqref="H6"/>
    </sheetView>
  </sheetViews>
  <sheetFormatPr defaultRowHeight="15"/>
  <cols>
    <col min="1" max="1" width="11.42578125" customWidth="1"/>
    <col min="2" max="2" width="31.42578125" customWidth="1"/>
    <col min="3" max="3" width="21" customWidth="1"/>
    <col min="4" max="4" width="17.5703125" customWidth="1"/>
  </cols>
  <sheetData>
    <row r="1" spans="1:5" ht="18.75">
      <c r="A1" s="76" t="s">
        <v>48</v>
      </c>
      <c r="B1" s="76"/>
      <c r="C1" s="76"/>
      <c r="D1" s="76"/>
    </row>
    <row r="2" spans="1:5" ht="16.5">
      <c r="A2" s="77" t="s">
        <v>45</v>
      </c>
      <c r="B2" s="77"/>
      <c r="C2" s="77"/>
      <c r="D2" s="77"/>
    </row>
    <row r="3" spans="1:5" ht="16.5">
      <c r="A3" s="77" t="s">
        <v>91</v>
      </c>
      <c r="B3" s="77"/>
      <c r="C3" s="77"/>
      <c r="D3" s="77"/>
    </row>
    <row r="4" spans="1:5" ht="27" customHeight="1">
      <c r="A4" s="78" t="s">
        <v>106</v>
      </c>
      <c r="B4" s="78"/>
      <c r="C4" s="78"/>
      <c r="D4" s="78"/>
    </row>
    <row r="5" spans="1:5" ht="18.75">
      <c r="A5" s="78" t="s">
        <v>17</v>
      </c>
      <c r="B5" s="78"/>
      <c r="C5" s="78"/>
      <c r="D5" s="78"/>
    </row>
    <row r="6" spans="1:5" ht="27" customHeight="1"/>
    <row r="7" spans="1:5" ht="95.25" customHeight="1">
      <c r="A7" s="32" t="s">
        <v>102</v>
      </c>
      <c r="B7" s="32" t="s">
        <v>19</v>
      </c>
      <c r="C7" s="33" t="s">
        <v>90</v>
      </c>
      <c r="D7" s="32" t="s">
        <v>47</v>
      </c>
    </row>
    <row r="8" spans="1:5" ht="24.75" customHeight="1">
      <c r="A8" s="15" t="s">
        <v>22</v>
      </c>
      <c r="B8" s="15" t="s">
        <v>23</v>
      </c>
      <c r="C8" s="15" t="s">
        <v>24</v>
      </c>
      <c r="D8" s="15" t="s">
        <v>25</v>
      </c>
    </row>
    <row r="9" spans="1:5" ht="35.1" customHeight="1">
      <c r="A9" s="34">
        <f>RANK(D9,$D$9:$D$20,0)</f>
        <v>1</v>
      </c>
      <c r="B9" s="18" t="s">
        <v>1</v>
      </c>
      <c r="C9" s="31">
        <f>'huyen CT 2024'!G6</f>
        <v>14.598000000000001</v>
      </c>
      <c r="D9" s="23">
        <f>'huyen CT 2024'!H6</f>
        <v>0.94180645161290333</v>
      </c>
    </row>
    <row r="10" spans="1:5" ht="35.1" customHeight="1">
      <c r="A10" s="34">
        <f>RANK(D10,$D$9:$D$20,0)</f>
        <v>2</v>
      </c>
      <c r="B10" s="18" t="s">
        <v>6</v>
      </c>
      <c r="C10" s="31">
        <f>'huyen CT 2024'!G7</f>
        <v>14.151999999999999</v>
      </c>
      <c r="D10" s="23">
        <f>'huyen CT 2024'!H7</f>
        <v>0.91303225806451604</v>
      </c>
    </row>
    <row r="11" spans="1:5" ht="35.1" customHeight="1">
      <c r="A11" s="34">
        <f t="shared" ref="A11:A20" si="0">RANK(D11,$D$9:$D$20,0)</f>
        <v>3</v>
      </c>
      <c r="B11" s="18" t="s">
        <v>36</v>
      </c>
      <c r="C11" s="31">
        <f>'huyen CT 2024'!G9</f>
        <v>14.006</v>
      </c>
      <c r="D11" s="23">
        <f>'huyen CT 2024'!H9</f>
        <v>0.90361290322580645</v>
      </c>
    </row>
    <row r="12" spans="1:5" ht="35.1" customHeight="1">
      <c r="A12" s="34">
        <f t="shared" si="0"/>
        <v>4</v>
      </c>
      <c r="B12" s="18" t="s">
        <v>35</v>
      </c>
      <c r="C12" s="31">
        <f>'huyen CT 2024'!G13</f>
        <v>13.824999999999999</v>
      </c>
      <c r="D12" s="23">
        <f>'huyen CT 2024'!H13</f>
        <v>0.89193548387096766</v>
      </c>
      <c r="E12" s="49"/>
    </row>
    <row r="13" spans="1:5" ht="35.1" customHeight="1">
      <c r="A13" s="34">
        <f t="shared" si="0"/>
        <v>5</v>
      </c>
      <c r="B13" s="18" t="s">
        <v>7</v>
      </c>
      <c r="C13" s="31">
        <f>'huyen CT 2024'!G14</f>
        <v>13.672000000000001</v>
      </c>
      <c r="D13" s="23">
        <f>'huyen CT 2024'!H14</f>
        <v>0.88206451612903225</v>
      </c>
      <c r="E13" s="49"/>
    </row>
    <row r="14" spans="1:5" ht="35.1" customHeight="1">
      <c r="A14" s="34">
        <f t="shared" si="0"/>
        <v>6</v>
      </c>
      <c r="B14" s="18" t="s">
        <v>34</v>
      </c>
      <c r="C14" s="31">
        <f>'huyen CT 2024'!G8</f>
        <v>13.65</v>
      </c>
      <c r="D14" s="23">
        <f>'huyen CT 2024'!H8</f>
        <v>0.88064516129032255</v>
      </c>
      <c r="E14" s="49"/>
    </row>
    <row r="15" spans="1:5" ht="35.1" customHeight="1">
      <c r="A15" s="34">
        <f t="shared" si="0"/>
        <v>7</v>
      </c>
      <c r="B15" s="18" t="s">
        <v>4</v>
      </c>
      <c r="C15" s="31">
        <f>'huyen CT 2024'!G11</f>
        <v>13.522</v>
      </c>
      <c r="D15" s="23">
        <f>'huyen CT 2024'!H11</f>
        <v>0.87238709677419357</v>
      </c>
      <c r="E15" s="49"/>
    </row>
    <row r="16" spans="1:5" ht="35.1" customHeight="1">
      <c r="A16" s="34">
        <f t="shared" si="0"/>
        <v>8</v>
      </c>
      <c r="B16" s="18" t="s">
        <v>2</v>
      </c>
      <c r="C16" s="31">
        <f>'huyen CT 2024'!G12</f>
        <v>12.957000000000001</v>
      </c>
      <c r="D16" s="23">
        <f>'huyen CT 2024'!H12</f>
        <v>0.83593548387096783</v>
      </c>
      <c r="E16" s="49"/>
    </row>
    <row r="17" spans="1:5" ht="35.1" customHeight="1">
      <c r="A17" s="34">
        <f t="shared" si="0"/>
        <v>9</v>
      </c>
      <c r="B17" s="18" t="s">
        <v>3</v>
      </c>
      <c r="C17" s="31">
        <f>'huyen CT 2024'!G15</f>
        <v>12.693</v>
      </c>
      <c r="D17" s="23">
        <f>'huyen CT 2024'!H15</f>
        <v>0.81890322580645158</v>
      </c>
      <c r="E17" s="49"/>
    </row>
    <row r="18" spans="1:5" ht="35.1" customHeight="1">
      <c r="A18" s="34">
        <f t="shared" si="0"/>
        <v>11</v>
      </c>
      <c r="B18" s="18" t="s">
        <v>8</v>
      </c>
      <c r="C18" s="31">
        <f>'huyen CT 2024'!G10</f>
        <v>12.337</v>
      </c>
      <c r="D18" s="23">
        <f>'huyen CT 2024'!H10</f>
        <v>0.79593548387096769</v>
      </c>
      <c r="E18" s="49"/>
    </row>
    <row r="19" spans="1:5" ht="35.1" customHeight="1">
      <c r="A19" s="34">
        <f t="shared" si="0"/>
        <v>10</v>
      </c>
      <c r="B19" s="18" t="s">
        <v>5</v>
      </c>
      <c r="C19" s="31">
        <f>'huyen CT 2024'!G16</f>
        <v>12.45</v>
      </c>
      <c r="D19" s="23">
        <f>'huyen CT 2024'!H16</f>
        <v>0.8032258064516129</v>
      </c>
      <c r="E19" s="49"/>
    </row>
    <row r="20" spans="1:5" ht="35.1" customHeight="1">
      <c r="A20" s="34">
        <f t="shared" si="0"/>
        <v>12</v>
      </c>
      <c r="B20" s="18" t="s">
        <v>37</v>
      </c>
      <c r="C20" s="31">
        <f>'huyen CT 2024'!G17</f>
        <v>12.173999999999999</v>
      </c>
      <c r="D20" s="23">
        <f>'huyen CT 2024'!H17</f>
        <v>0.78541935483870962</v>
      </c>
      <c r="E20" s="49"/>
    </row>
  </sheetData>
  <autoFilter ref="A8:D8">
    <sortState ref="A9:D20">
      <sortCondition descending="1" ref="C8"/>
    </sortState>
  </autoFilter>
  <mergeCells count="5">
    <mergeCell ref="A1:D1"/>
    <mergeCell ref="A2:D2"/>
    <mergeCell ref="A3:D3"/>
    <mergeCell ref="A4:D4"/>
    <mergeCell ref="A5:D5"/>
  </mergeCells>
  <pageMargins left="0.86614173228346458" right="0.31496062992125984" top="0.78740157480314965" bottom="0.74803149606299213"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dimension ref="A1:D20"/>
  <sheetViews>
    <sheetView zoomScale="85" zoomScaleNormal="85" workbookViewId="0">
      <selection activeCell="I6" sqref="I6"/>
    </sheetView>
  </sheetViews>
  <sheetFormatPr defaultRowHeight="15"/>
  <cols>
    <col min="1" max="1" width="11.42578125" customWidth="1"/>
    <col min="2" max="2" width="31.42578125" customWidth="1"/>
    <col min="3" max="3" width="21" customWidth="1"/>
    <col min="4" max="4" width="17.5703125" customWidth="1"/>
  </cols>
  <sheetData>
    <row r="1" spans="1:4" ht="18.75">
      <c r="A1" s="76" t="s">
        <v>49</v>
      </c>
      <c r="B1" s="76"/>
      <c r="C1" s="76"/>
      <c r="D1" s="76"/>
    </row>
    <row r="2" spans="1:4" ht="16.5">
      <c r="A2" s="77" t="s">
        <v>45</v>
      </c>
      <c r="B2" s="77"/>
      <c r="C2" s="77"/>
      <c r="D2" s="77"/>
    </row>
    <row r="3" spans="1:4" ht="16.5">
      <c r="A3" s="77" t="s">
        <v>92</v>
      </c>
      <c r="B3" s="77"/>
      <c r="C3" s="77"/>
      <c r="D3" s="77"/>
    </row>
    <row r="4" spans="1:4" ht="28.5" customHeight="1">
      <c r="A4" s="78" t="s">
        <v>106</v>
      </c>
      <c r="B4" s="78"/>
      <c r="C4" s="78"/>
      <c r="D4" s="78"/>
    </row>
    <row r="5" spans="1:4" ht="18.75">
      <c r="A5" s="78" t="s">
        <v>17</v>
      </c>
      <c r="B5" s="78"/>
      <c r="C5" s="78"/>
      <c r="D5" s="78"/>
    </row>
    <row r="6" spans="1:4" ht="28.5" customHeight="1"/>
    <row r="7" spans="1:4" ht="95.25" customHeight="1">
      <c r="A7" s="24" t="s">
        <v>74</v>
      </c>
      <c r="B7" s="24" t="s">
        <v>19</v>
      </c>
      <c r="C7" s="25" t="s">
        <v>50</v>
      </c>
      <c r="D7" s="24" t="s">
        <v>47</v>
      </c>
    </row>
    <row r="8" spans="1:4" ht="27.75" customHeight="1">
      <c r="A8" s="15" t="s">
        <v>22</v>
      </c>
      <c r="B8" s="15" t="s">
        <v>23</v>
      </c>
      <c r="C8" s="15" t="s">
        <v>24</v>
      </c>
      <c r="D8" s="15" t="s">
        <v>25</v>
      </c>
    </row>
    <row r="9" spans="1:4" ht="38.25" customHeight="1">
      <c r="A9" s="34">
        <f>RANK(D9,$D$9:$D$20,0)</f>
        <v>1</v>
      </c>
      <c r="B9" s="21" t="s">
        <v>6</v>
      </c>
      <c r="C9" s="31">
        <f>'huyen CT 2024'!I7</f>
        <v>8.5</v>
      </c>
      <c r="D9" s="23">
        <f>'huyen CT 2024'!J7</f>
        <v>1</v>
      </c>
    </row>
    <row r="10" spans="1:4" ht="36" customHeight="1">
      <c r="A10" s="34">
        <f>RANK(D10,$D$9:$D$20,0)</f>
        <v>2</v>
      </c>
      <c r="B10" s="21" t="s">
        <v>3</v>
      </c>
      <c r="C10" s="31">
        <f>'huyen CT 2024'!I15</f>
        <v>8.4879999999999995</v>
      </c>
      <c r="D10" s="23">
        <f>'huyen CT 2024'!J15</f>
        <v>0.99858823529411755</v>
      </c>
    </row>
    <row r="11" spans="1:4" ht="37.5" customHeight="1">
      <c r="A11" s="34">
        <f t="shared" ref="A11:A20" si="0">RANK(D11,$D$9:$D$20,0)</f>
        <v>3</v>
      </c>
      <c r="B11" s="21" t="s">
        <v>1</v>
      </c>
      <c r="C11" s="31">
        <f>'huyen CT 2024'!I6</f>
        <v>8.4290000000000003</v>
      </c>
      <c r="D11" s="23">
        <f>'huyen CT 2024'!J6</f>
        <v>0.99164705882352944</v>
      </c>
    </row>
    <row r="12" spans="1:4" ht="35.25" customHeight="1">
      <c r="A12" s="34">
        <f t="shared" si="0"/>
        <v>4</v>
      </c>
      <c r="B12" s="21" t="s">
        <v>35</v>
      </c>
      <c r="C12" s="31">
        <f>'huyen CT 2024'!I13</f>
        <v>8.36</v>
      </c>
      <c r="D12" s="23">
        <f>'huyen CT 2024'!J13</f>
        <v>0.98352941176470576</v>
      </c>
    </row>
    <row r="13" spans="1:4" ht="38.25" customHeight="1">
      <c r="A13" s="34">
        <f t="shared" si="0"/>
        <v>5</v>
      </c>
      <c r="B13" s="21" t="s">
        <v>37</v>
      </c>
      <c r="C13" s="31">
        <f>'huyen CT 2024'!I17</f>
        <v>8.3239999999999998</v>
      </c>
      <c r="D13" s="23">
        <f>'huyen CT 2024'!J17</f>
        <v>0.97929411764705876</v>
      </c>
    </row>
    <row r="14" spans="1:4" ht="41.25" customHeight="1">
      <c r="A14" s="34">
        <f t="shared" si="0"/>
        <v>6</v>
      </c>
      <c r="B14" s="21" t="s">
        <v>34</v>
      </c>
      <c r="C14" s="31">
        <f>'huyen CT 2024'!I8</f>
        <v>8.3109999999999999</v>
      </c>
      <c r="D14" s="23">
        <f>'huyen CT 2024'!J8</f>
        <v>0.97776470588235298</v>
      </c>
    </row>
    <row r="15" spans="1:4" ht="39.75" customHeight="1">
      <c r="A15" s="34">
        <f t="shared" si="0"/>
        <v>7</v>
      </c>
      <c r="B15" s="21" t="s">
        <v>2</v>
      </c>
      <c r="C15" s="31">
        <f>'huyen CT 2024'!I12</f>
        <v>8.2349999999999994</v>
      </c>
      <c r="D15" s="23">
        <f>'huyen CT 2024'!J12</f>
        <v>0.96882352941176464</v>
      </c>
    </row>
    <row r="16" spans="1:4" ht="38.25" customHeight="1">
      <c r="A16" s="34">
        <f t="shared" si="0"/>
        <v>8</v>
      </c>
      <c r="B16" s="21" t="s">
        <v>4</v>
      </c>
      <c r="C16" s="31">
        <f>'huyen CT 2024'!I11</f>
        <v>8.1959999999999997</v>
      </c>
      <c r="D16" s="23">
        <f>'huyen CT 2024'!J11</f>
        <v>0.96423529411764708</v>
      </c>
    </row>
    <row r="17" spans="1:4" ht="37.5" customHeight="1">
      <c r="A17" s="34">
        <f t="shared" si="0"/>
        <v>9</v>
      </c>
      <c r="B17" s="21" t="s">
        <v>7</v>
      </c>
      <c r="C17" s="31">
        <f>'huyen CT 2024'!I14</f>
        <v>8.1780000000000008</v>
      </c>
      <c r="D17" s="23">
        <f>'huyen CT 2024'!J14</f>
        <v>0.96211764705882363</v>
      </c>
    </row>
    <row r="18" spans="1:4" ht="38.25" customHeight="1">
      <c r="A18" s="34">
        <f t="shared" si="0"/>
        <v>10</v>
      </c>
      <c r="B18" s="21" t="s">
        <v>8</v>
      </c>
      <c r="C18" s="31">
        <f>'huyen CT 2024'!I10</f>
        <v>8.0559999999999992</v>
      </c>
      <c r="D18" s="23">
        <f>'huyen CT 2024'!J10</f>
        <v>0.94776470588235284</v>
      </c>
    </row>
    <row r="19" spans="1:4" ht="39" customHeight="1">
      <c r="A19" s="34">
        <f t="shared" si="0"/>
        <v>11</v>
      </c>
      <c r="B19" s="21" t="s">
        <v>5</v>
      </c>
      <c r="C19" s="31">
        <f>'huyen CT 2024'!I16</f>
        <v>7.8209999999999997</v>
      </c>
      <c r="D19" s="23">
        <f>'huyen CT 2024'!J16</f>
        <v>0.92011764705882348</v>
      </c>
    </row>
    <row r="20" spans="1:4" ht="37.5" customHeight="1">
      <c r="A20" s="34">
        <f t="shared" si="0"/>
        <v>12</v>
      </c>
      <c r="B20" s="21" t="s">
        <v>36</v>
      </c>
      <c r="C20" s="31">
        <f>'huyen CT 2024'!I9</f>
        <v>7.3019999999999996</v>
      </c>
      <c r="D20" s="23">
        <f>'huyen CT 2024'!J9</f>
        <v>0.85905882352941176</v>
      </c>
    </row>
  </sheetData>
  <autoFilter ref="A8:D8">
    <sortState ref="A9:D20">
      <sortCondition descending="1" ref="C8"/>
    </sortState>
  </autoFilter>
  <mergeCells count="5">
    <mergeCell ref="A1:D1"/>
    <mergeCell ref="A2:D2"/>
    <mergeCell ref="A3:D3"/>
    <mergeCell ref="A4:D4"/>
    <mergeCell ref="A5:D5"/>
  </mergeCells>
  <pageMargins left="0.86614173228346458" right="0.31496062992125984" top="0.78740157480314965" bottom="0.74803149606299213" header="0.31496062992125984" footer="0.31496062992125984"/>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dimension ref="A1:D20"/>
  <sheetViews>
    <sheetView zoomScale="85" zoomScaleNormal="85" workbookViewId="0">
      <selection activeCell="J5" sqref="J5"/>
    </sheetView>
  </sheetViews>
  <sheetFormatPr defaultRowHeight="15"/>
  <cols>
    <col min="1" max="1" width="11.42578125" customWidth="1"/>
    <col min="2" max="2" width="31.42578125" customWidth="1"/>
    <col min="3" max="3" width="21" customWidth="1"/>
    <col min="4" max="4" width="17.5703125" customWidth="1"/>
  </cols>
  <sheetData>
    <row r="1" spans="1:4" ht="18.75">
      <c r="A1" s="76" t="s">
        <v>51</v>
      </c>
      <c r="B1" s="76"/>
      <c r="C1" s="76"/>
      <c r="D1" s="76"/>
    </row>
    <row r="2" spans="1:4" ht="16.5">
      <c r="A2" s="77" t="s">
        <v>45</v>
      </c>
      <c r="B2" s="77"/>
      <c r="C2" s="77"/>
      <c r="D2" s="77"/>
    </row>
    <row r="3" spans="1:4" ht="16.5">
      <c r="A3" s="77" t="s">
        <v>93</v>
      </c>
      <c r="B3" s="77"/>
      <c r="C3" s="77"/>
      <c r="D3" s="77"/>
    </row>
    <row r="4" spans="1:4" ht="33" customHeight="1">
      <c r="A4" s="78" t="s">
        <v>106</v>
      </c>
      <c r="B4" s="78"/>
      <c r="C4" s="78"/>
      <c r="D4" s="78"/>
    </row>
    <row r="5" spans="1:4" ht="18.75">
      <c r="A5" s="78" t="s">
        <v>17</v>
      </c>
      <c r="B5" s="78"/>
      <c r="C5" s="78"/>
      <c r="D5" s="78"/>
    </row>
    <row r="6" spans="1:4" ht="26.25" customHeight="1"/>
    <row r="7" spans="1:4" ht="95.25" customHeight="1">
      <c r="A7" s="24" t="s">
        <v>75</v>
      </c>
      <c r="B7" s="24" t="s">
        <v>19</v>
      </c>
      <c r="C7" s="25" t="s">
        <v>52</v>
      </c>
      <c r="D7" s="24" t="s">
        <v>47</v>
      </c>
    </row>
    <row r="8" spans="1:4" ht="27" customHeight="1">
      <c r="A8" s="15" t="s">
        <v>22</v>
      </c>
      <c r="B8" s="15" t="s">
        <v>23</v>
      </c>
      <c r="C8" s="15" t="s">
        <v>24</v>
      </c>
      <c r="D8" s="15" t="s">
        <v>25</v>
      </c>
    </row>
    <row r="9" spans="1:4" ht="35.1" customHeight="1">
      <c r="A9" s="34">
        <f>RANK(D9,$D$9:$D$20,0)</f>
        <v>1</v>
      </c>
      <c r="B9" s="21" t="s">
        <v>6</v>
      </c>
      <c r="C9" s="22">
        <f>'huyen CT 2024'!K7</f>
        <v>11.5</v>
      </c>
      <c r="D9" s="23">
        <f>'huyen CT 2024'!L7</f>
        <v>1</v>
      </c>
    </row>
    <row r="10" spans="1:4" ht="35.1" customHeight="1">
      <c r="A10" s="34">
        <v>1</v>
      </c>
      <c r="B10" s="21" t="s">
        <v>2</v>
      </c>
      <c r="C10" s="22">
        <f>'huyen CT 2024'!K12</f>
        <v>11.5</v>
      </c>
      <c r="D10" s="23">
        <f>'huyen CT 2024'!L12</f>
        <v>1</v>
      </c>
    </row>
    <row r="11" spans="1:4" ht="35.1" customHeight="1">
      <c r="A11" s="34">
        <v>2</v>
      </c>
      <c r="B11" s="21" t="s">
        <v>7</v>
      </c>
      <c r="C11" s="22">
        <f>'huyen CT 2024'!K14</f>
        <v>11</v>
      </c>
      <c r="D11" s="23">
        <f>'huyen CT 2024'!L14</f>
        <v>0.95652173913043481</v>
      </c>
    </row>
    <row r="12" spans="1:4" ht="35.1" customHeight="1">
      <c r="A12" s="34">
        <v>3</v>
      </c>
      <c r="B12" s="21" t="s">
        <v>34</v>
      </c>
      <c r="C12" s="22">
        <f>'huyen CT 2024'!K8</f>
        <v>10.75</v>
      </c>
      <c r="D12" s="23">
        <f>'huyen CT 2024'!L8</f>
        <v>0.93478260869565222</v>
      </c>
    </row>
    <row r="13" spans="1:4" ht="35.1" customHeight="1">
      <c r="A13" s="34">
        <v>4</v>
      </c>
      <c r="B13" s="21" t="s">
        <v>1</v>
      </c>
      <c r="C13" s="22">
        <f>'huyen CT 2024'!K6</f>
        <v>10.5</v>
      </c>
      <c r="D13" s="23">
        <f>'huyen CT 2024'!L6</f>
        <v>0.91304347826086951</v>
      </c>
    </row>
    <row r="14" spans="1:4" ht="35.1" customHeight="1">
      <c r="A14" s="34">
        <v>4</v>
      </c>
      <c r="B14" s="21" t="s">
        <v>4</v>
      </c>
      <c r="C14" s="22">
        <f>'huyen CT 2024'!K11</f>
        <v>10.5</v>
      </c>
      <c r="D14" s="23">
        <f>'huyen CT 2024'!L11</f>
        <v>0.91304347826086951</v>
      </c>
    </row>
    <row r="15" spans="1:4" ht="35.1" customHeight="1">
      <c r="A15" s="34">
        <v>4</v>
      </c>
      <c r="B15" s="21" t="s">
        <v>35</v>
      </c>
      <c r="C15" s="22">
        <f>'huyen CT 2024'!K13</f>
        <v>10.5</v>
      </c>
      <c r="D15" s="23">
        <f>'huyen CT 2024'!L13</f>
        <v>0.91304347826086951</v>
      </c>
    </row>
    <row r="16" spans="1:4" ht="35.1" customHeight="1">
      <c r="A16" s="34">
        <v>4</v>
      </c>
      <c r="B16" s="21" t="s">
        <v>37</v>
      </c>
      <c r="C16" s="22">
        <f>'huyen CT 2024'!K17</f>
        <v>10.5</v>
      </c>
      <c r="D16" s="23">
        <f>'huyen CT 2024'!L17</f>
        <v>0.91304347826086951</v>
      </c>
    </row>
    <row r="17" spans="1:4" ht="35.1" customHeight="1">
      <c r="A17" s="34">
        <v>5</v>
      </c>
      <c r="B17" s="21" t="s">
        <v>8</v>
      </c>
      <c r="C17" s="22">
        <f>'huyen CT 2024'!K10</f>
        <v>10.25</v>
      </c>
      <c r="D17" s="23">
        <f>'huyen CT 2024'!L10</f>
        <v>0.89130434782608692</v>
      </c>
    </row>
    <row r="18" spans="1:4" ht="35.1" customHeight="1">
      <c r="A18" s="34">
        <v>5</v>
      </c>
      <c r="B18" s="21" t="s">
        <v>3</v>
      </c>
      <c r="C18" s="22">
        <f>'huyen CT 2024'!K15</f>
        <v>10.25</v>
      </c>
      <c r="D18" s="23">
        <f>'huyen CT 2024'!L15</f>
        <v>0.89130434782608692</v>
      </c>
    </row>
    <row r="19" spans="1:4" ht="35.1" customHeight="1">
      <c r="A19" s="34">
        <v>5</v>
      </c>
      <c r="B19" s="21" t="s">
        <v>5</v>
      </c>
      <c r="C19" s="22">
        <f>'huyen CT 2024'!K16</f>
        <v>10.25</v>
      </c>
      <c r="D19" s="23">
        <f>'huyen CT 2024'!L16</f>
        <v>0.89130434782608692</v>
      </c>
    </row>
    <row r="20" spans="1:4" ht="35.1" customHeight="1">
      <c r="A20" s="34">
        <v>6</v>
      </c>
      <c r="B20" s="21" t="s">
        <v>36</v>
      </c>
      <c r="C20" s="22">
        <f>'huyen CT 2024'!K9</f>
        <v>10</v>
      </c>
      <c r="D20" s="23">
        <f>'huyen CT 2024'!L9</f>
        <v>0.86956521739130432</v>
      </c>
    </row>
  </sheetData>
  <autoFilter ref="A8:D8">
    <sortState ref="A9:D20">
      <sortCondition descending="1" ref="C8"/>
    </sortState>
  </autoFilter>
  <mergeCells count="5">
    <mergeCell ref="A1:D1"/>
    <mergeCell ref="A2:D2"/>
    <mergeCell ref="A3:D3"/>
    <mergeCell ref="A4:D4"/>
    <mergeCell ref="A5:D5"/>
  </mergeCells>
  <pageMargins left="0.86614173228346458" right="0.31496062992125984" top="0.78740157480314965" bottom="0.74803149606299213" header="0.31496062992125984" footer="0.31496062992125984"/>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dimension ref="A1:E20"/>
  <sheetViews>
    <sheetView zoomScale="85" zoomScaleNormal="85" workbookViewId="0">
      <selection activeCell="G6" sqref="G6"/>
    </sheetView>
  </sheetViews>
  <sheetFormatPr defaultRowHeight="15"/>
  <cols>
    <col min="1" max="1" width="11.42578125" customWidth="1"/>
    <col min="2" max="2" width="31.42578125" customWidth="1"/>
    <col min="3" max="3" width="21" customWidth="1"/>
    <col min="4" max="4" width="17.5703125" customWidth="1"/>
  </cols>
  <sheetData>
    <row r="1" spans="1:5" ht="18.75">
      <c r="A1" s="76" t="s">
        <v>53</v>
      </c>
      <c r="B1" s="76"/>
      <c r="C1" s="76"/>
      <c r="D1" s="76"/>
    </row>
    <row r="2" spans="1:5" ht="16.5">
      <c r="A2" s="77" t="s">
        <v>45</v>
      </c>
      <c r="B2" s="77"/>
      <c r="C2" s="77"/>
      <c r="D2" s="77"/>
    </row>
    <row r="3" spans="1:5" ht="16.5">
      <c r="A3" s="77" t="s">
        <v>94</v>
      </c>
      <c r="B3" s="77"/>
      <c r="C3" s="77"/>
      <c r="D3" s="77"/>
    </row>
    <row r="4" spans="1:5" ht="30.75" customHeight="1">
      <c r="A4" s="78" t="s">
        <v>106</v>
      </c>
      <c r="B4" s="78"/>
      <c r="C4" s="78"/>
      <c r="D4" s="78"/>
    </row>
    <row r="5" spans="1:5" ht="22.5" customHeight="1">
      <c r="A5" s="78" t="s">
        <v>17</v>
      </c>
      <c r="B5" s="78"/>
      <c r="C5" s="78"/>
      <c r="D5" s="78"/>
    </row>
    <row r="6" spans="1:5" ht="28.5" customHeight="1"/>
    <row r="7" spans="1:5" ht="95.25" customHeight="1">
      <c r="A7" s="24" t="s">
        <v>104</v>
      </c>
      <c r="B7" s="24" t="s">
        <v>19</v>
      </c>
      <c r="C7" s="25" t="s">
        <v>54</v>
      </c>
      <c r="D7" s="24" t="s">
        <v>47</v>
      </c>
    </row>
    <row r="8" spans="1:5" ht="28.5" customHeight="1">
      <c r="A8" s="15" t="s">
        <v>22</v>
      </c>
      <c r="B8" s="15" t="s">
        <v>23</v>
      </c>
      <c r="C8" s="15" t="s">
        <v>24</v>
      </c>
      <c r="D8" s="15" t="s">
        <v>25</v>
      </c>
    </row>
    <row r="9" spans="1:5" ht="35.1" customHeight="1">
      <c r="A9" s="34">
        <f t="shared" ref="A9:A14" si="0">RANK(D9,$D$9:$D$20,0)</f>
        <v>1</v>
      </c>
      <c r="B9" s="21" t="s">
        <v>7</v>
      </c>
      <c r="C9" s="22">
        <f>'huyen CT 2024'!M14</f>
        <v>6.9909999999999997</v>
      </c>
      <c r="D9" s="23">
        <f>'huyen CT 2024'!N14</f>
        <v>0.99871428571428567</v>
      </c>
    </row>
    <row r="10" spans="1:5" ht="35.1" customHeight="1">
      <c r="A10" s="34">
        <f t="shared" si="0"/>
        <v>2</v>
      </c>
      <c r="B10" s="21" t="s">
        <v>2</v>
      </c>
      <c r="C10" s="22">
        <f>'huyen CT 2024'!M12</f>
        <v>6.5</v>
      </c>
      <c r="D10" s="23">
        <f>'huyen CT 2024'!N12</f>
        <v>0.9285714285714286</v>
      </c>
    </row>
    <row r="11" spans="1:5" ht="35.1" customHeight="1">
      <c r="A11" s="34">
        <f t="shared" si="0"/>
        <v>2</v>
      </c>
      <c r="B11" s="21" t="s">
        <v>1</v>
      </c>
      <c r="C11" s="22">
        <f>'huyen CT 2024'!M6</f>
        <v>6.5</v>
      </c>
      <c r="D11" s="23">
        <f>'huyen CT 2024'!N6</f>
        <v>0.9285714285714286</v>
      </c>
      <c r="E11" s="50"/>
    </row>
    <row r="12" spans="1:5" ht="35.1" customHeight="1">
      <c r="A12" s="34">
        <f t="shared" si="0"/>
        <v>2</v>
      </c>
      <c r="B12" s="21" t="s">
        <v>36</v>
      </c>
      <c r="C12" s="22">
        <f>'huyen CT 2024'!M9</f>
        <v>6.5</v>
      </c>
      <c r="D12" s="23">
        <f>'huyen CT 2024'!N9</f>
        <v>0.9285714285714286</v>
      </c>
      <c r="E12" s="50"/>
    </row>
    <row r="13" spans="1:5" ht="35.1" customHeight="1">
      <c r="A13" s="34">
        <f t="shared" si="0"/>
        <v>2</v>
      </c>
      <c r="B13" s="21" t="s">
        <v>4</v>
      </c>
      <c r="C13" s="22">
        <f>'huyen CT 2024'!M11</f>
        <v>6.5</v>
      </c>
      <c r="D13" s="23">
        <f>'huyen CT 2024'!N11</f>
        <v>0.9285714285714286</v>
      </c>
      <c r="E13" s="50"/>
    </row>
    <row r="14" spans="1:5" ht="35.1" customHeight="1">
      <c r="A14" s="34">
        <f t="shared" si="0"/>
        <v>2</v>
      </c>
      <c r="B14" s="21" t="s">
        <v>5</v>
      </c>
      <c r="C14" s="22">
        <f>'huyen CT 2024'!M16</f>
        <v>6.5</v>
      </c>
      <c r="D14" s="23">
        <f>'huyen CT 2024'!N16</f>
        <v>0.9285714285714286</v>
      </c>
      <c r="E14" s="50"/>
    </row>
    <row r="15" spans="1:5" ht="35.1" customHeight="1">
      <c r="A15" s="34">
        <v>3</v>
      </c>
      <c r="B15" s="21" t="s">
        <v>8</v>
      </c>
      <c r="C15" s="22">
        <f>'huyen CT 2024'!M10</f>
        <v>6.4470000000000001</v>
      </c>
      <c r="D15" s="23">
        <f>'huyen CT 2024'!N10</f>
        <v>0.92100000000000004</v>
      </c>
      <c r="E15" s="50"/>
    </row>
    <row r="16" spans="1:5" ht="35.1" customHeight="1">
      <c r="A16" s="34">
        <v>4</v>
      </c>
      <c r="B16" s="21" t="s">
        <v>6</v>
      </c>
      <c r="C16" s="22">
        <f>'huyen CT 2024'!M7</f>
        <v>5.9489999999999998</v>
      </c>
      <c r="D16" s="23">
        <f>'huyen CT 2024'!N7</f>
        <v>0.84985714285714287</v>
      </c>
      <c r="E16" s="50"/>
    </row>
    <row r="17" spans="1:5" ht="35.1" customHeight="1">
      <c r="A17" s="34">
        <v>5</v>
      </c>
      <c r="B17" s="21" t="s">
        <v>3</v>
      </c>
      <c r="C17" s="22">
        <f>'huyen CT 2024'!M15</f>
        <v>5.9359999999999999</v>
      </c>
      <c r="D17" s="23">
        <f>'huyen CT 2024'!N15</f>
        <v>0.84799999999999998</v>
      </c>
      <c r="E17" s="50"/>
    </row>
    <row r="18" spans="1:5" ht="35.1" customHeight="1">
      <c r="A18" s="34">
        <v>6</v>
      </c>
      <c r="B18" s="21" t="s">
        <v>37</v>
      </c>
      <c r="C18" s="22">
        <f>'huyen CT 2024'!M17</f>
        <v>5.859</v>
      </c>
      <c r="D18" s="23">
        <f>'huyen CT 2024'!N17</f>
        <v>0.83699999999999997</v>
      </c>
      <c r="E18" s="50"/>
    </row>
    <row r="19" spans="1:5" ht="35.1" customHeight="1">
      <c r="A19" s="34">
        <v>7</v>
      </c>
      <c r="B19" s="21" t="s">
        <v>34</v>
      </c>
      <c r="C19" s="22">
        <f>'huyen CT 2024'!M8</f>
        <v>5.5</v>
      </c>
      <c r="D19" s="23">
        <f>'huyen CT 2024'!N8</f>
        <v>0.7857142857142857</v>
      </c>
      <c r="E19" s="50"/>
    </row>
    <row r="20" spans="1:5" ht="35.1" customHeight="1">
      <c r="A20" s="34">
        <v>8</v>
      </c>
      <c r="B20" s="21" t="s">
        <v>35</v>
      </c>
      <c r="C20" s="22">
        <f>'huyen CT 2024'!M13</f>
        <v>5</v>
      </c>
      <c r="D20" s="23">
        <f>'huyen CT 2024'!N13</f>
        <v>0.7142857142857143</v>
      </c>
      <c r="E20" s="50"/>
    </row>
  </sheetData>
  <autoFilter ref="A8:D8">
    <sortState ref="A9:D20">
      <sortCondition descending="1" ref="C8"/>
    </sortState>
  </autoFilter>
  <mergeCells count="5">
    <mergeCell ref="A1:D1"/>
    <mergeCell ref="A2:D2"/>
    <mergeCell ref="A3:D3"/>
    <mergeCell ref="A4:D4"/>
    <mergeCell ref="A5:D5"/>
  </mergeCells>
  <pageMargins left="0.86614173228346458" right="0.31496062992125984" top="0.78740157480314965" bottom="0.74803149606299213" header="0.31496062992125984" footer="0.31496062992125984"/>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dimension ref="A1:D20"/>
  <sheetViews>
    <sheetView topLeftCell="A4" zoomScale="85" zoomScaleNormal="85" workbookViewId="0">
      <selection activeCell="A4" sqref="A4:D4"/>
    </sheetView>
  </sheetViews>
  <sheetFormatPr defaultRowHeight="15"/>
  <cols>
    <col min="1" max="1" width="11.42578125" customWidth="1"/>
    <col min="2" max="2" width="31.42578125" customWidth="1"/>
    <col min="3" max="3" width="21" customWidth="1"/>
    <col min="4" max="4" width="17.5703125" customWidth="1"/>
  </cols>
  <sheetData>
    <row r="1" spans="1:4" ht="18.75">
      <c r="A1" s="76" t="s">
        <v>57</v>
      </c>
      <c r="B1" s="76"/>
      <c r="C1" s="76"/>
      <c r="D1" s="76"/>
    </row>
    <row r="2" spans="1:4" ht="16.5">
      <c r="A2" s="77" t="s">
        <v>55</v>
      </c>
      <c r="B2" s="77"/>
      <c r="C2" s="77"/>
      <c r="D2" s="77"/>
    </row>
    <row r="3" spans="1:4" ht="16.5">
      <c r="A3" s="77" t="s">
        <v>95</v>
      </c>
      <c r="B3" s="77"/>
      <c r="C3" s="77"/>
      <c r="D3" s="77"/>
    </row>
    <row r="4" spans="1:4" ht="25.5" customHeight="1">
      <c r="A4" s="78" t="s">
        <v>106</v>
      </c>
      <c r="B4" s="78"/>
      <c r="C4" s="78"/>
      <c r="D4" s="78"/>
    </row>
    <row r="5" spans="1:4" ht="18.75">
      <c r="A5" s="78" t="s">
        <v>17</v>
      </c>
      <c r="B5" s="78"/>
      <c r="C5" s="78"/>
      <c r="D5" s="78"/>
    </row>
    <row r="6" spans="1:4" ht="27" customHeight="1"/>
    <row r="7" spans="1:4" ht="95.25" customHeight="1">
      <c r="A7" s="24" t="s">
        <v>74</v>
      </c>
      <c r="B7" s="24" t="s">
        <v>19</v>
      </c>
      <c r="C7" s="25" t="s">
        <v>56</v>
      </c>
      <c r="D7" s="24" t="s">
        <v>47</v>
      </c>
    </row>
    <row r="8" spans="1:4" ht="27.75" customHeight="1">
      <c r="A8" s="15" t="s">
        <v>22</v>
      </c>
      <c r="B8" s="15" t="s">
        <v>23</v>
      </c>
      <c r="C8" s="15" t="s">
        <v>24</v>
      </c>
      <c r="D8" s="15" t="s">
        <v>25</v>
      </c>
    </row>
    <row r="9" spans="1:4" ht="35.1" customHeight="1">
      <c r="A9" s="34">
        <f t="shared" ref="A9:A20" si="0">RANK(D9,$D$9:$D$20,0)</f>
        <v>1</v>
      </c>
      <c r="B9" s="21" t="s">
        <v>36</v>
      </c>
      <c r="C9" s="31">
        <f>'huyen CT 2024'!O9</f>
        <v>8.5739999999999998</v>
      </c>
      <c r="D9" s="23">
        <f>'huyen CT 2024'!P9</f>
        <v>0.95266666666666666</v>
      </c>
    </row>
    <row r="10" spans="1:4" ht="35.1" customHeight="1">
      <c r="A10" s="34">
        <f t="shared" si="0"/>
        <v>2</v>
      </c>
      <c r="B10" s="21" t="s">
        <v>2</v>
      </c>
      <c r="C10" s="31">
        <f>'huyen CT 2024'!O12</f>
        <v>8.5030000000000001</v>
      </c>
      <c r="D10" s="23">
        <f>'huyen CT 2024'!P12</f>
        <v>0.94477777777777783</v>
      </c>
    </row>
    <row r="11" spans="1:4" ht="35.1" customHeight="1">
      <c r="A11" s="34">
        <f t="shared" si="0"/>
        <v>3</v>
      </c>
      <c r="B11" s="21" t="s">
        <v>37</v>
      </c>
      <c r="C11" s="31">
        <f>'huyen CT 2024'!O17</f>
        <v>8.4819999999999993</v>
      </c>
      <c r="D11" s="23">
        <f>'huyen CT 2024'!P17</f>
        <v>0.94244444444444442</v>
      </c>
    </row>
    <row r="12" spans="1:4" ht="35.1" customHeight="1">
      <c r="A12" s="34">
        <f t="shared" si="0"/>
        <v>4</v>
      </c>
      <c r="B12" s="21" t="s">
        <v>8</v>
      </c>
      <c r="C12" s="31">
        <f>'huyen CT 2024'!O10</f>
        <v>8.4570000000000007</v>
      </c>
      <c r="D12" s="23">
        <f>'huyen CT 2024'!P10</f>
        <v>0.93966666666666676</v>
      </c>
    </row>
    <row r="13" spans="1:4" ht="35.1" customHeight="1">
      <c r="A13" s="34">
        <f t="shared" si="0"/>
        <v>5</v>
      </c>
      <c r="B13" s="21" t="s">
        <v>4</v>
      </c>
      <c r="C13" s="31">
        <f>'huyen CT 2024'!O11</f>
        <v>8.3360000000000003</v>
      </c>
      <c r="D13" s="23">
        <f>'huyen CT 2024'!P11</f>
        <v>0.92622222222222228</v>
      </c>
    </row>
    <row r="14" spans="1:4" ht="35.1" customHeight="1">
      <c r="A14" s="34">
        <f t="shared" si="0"/>
        <v>6</v>
      </c>
      <c r="B14" s="21" t="s">
        <v>1</v>
      </c>
      <c r="C14" s="31">
        <f>'huyen CT 2024'!O6</f>
        <v>8.3030000000000008</v>
      </c>
      <c r="D14" s="23">
        <f>'huyen CT 2024'!P6</f>
        <v>0.92255555555555568</v>
      </c>
    </row>
    <row r="15" spans="1:4" ht="35.1" customHeight="1">
      <c r="A15" s="34">
        <f t="shared" si="0"/>
        <v>7</v>
      </c>
      <c r="B15" s="21" t="s">
        <v>6</v>
      </c>
      <c r="C15" s="31">
        <f>'huyen CT 2024'!O7</f>
        <v>8.2859999999999996</v>
      </c>
      <c r="D15" s="23">
        <f>'huyen CT 2024'!P7</f>
        <v>0.92066666666666663</v>
      </c>
    </row>
    <row r="16" spans="1:4" ht="35.1" customHeight="1">
      <c r="A16" s="34">
        <f t="shared" si="0"/>
        <v>8</v>
      </c>
      <c r="B16" s="21" t="s">
        <v>7</v>
      </c>
      <c r="C16" s="31">
        <f>'huyen CT 2024'!O14</f>
        <v>8.2430000000000003</v>
      </c>
      <c r="D16" s="23">
        <f>'huyen CT 2024'!P14</f>
        <v>0.91588888888888897</v>
      </c>
    </row>
    <row r="17" spans="1:4" ht="35.1" customHeight="1">
      <c r="A17" s="34">
        <f t="shared" si="0"/>
        <v>9</v>
      </c>
      <c r="B17" s="21" t="s">
        <v>3</v>
      </c>
      <c r="C17" s="31">
        <f>'huyen CT 2024'!O15</f>
        <v>8.2289999999999992</v>
      </c>
      <c r="D17" s="23">
        <f>'huyen CT 2024'!P15</f>
        <v>0.91433333333333322</v>
      </c>
    </row>
    <row r="18" spans="1:4" ht="35.1" customHeight="1">
      <c r="A18" s="34">
        <f t="shared" si="0"/>
        <v>10</v>
      </c>
      <c r="B18" s="21" t="s">
        <v>34</v>
      </c>
      <c r="C18" s="31">
        <f>'huyen CT 2024'!O8</f>
        <v>8.1809999999999992</v>
      </c>
      <c r="D18" s="23">
        <f>'huyen CT 2024'!P8</f>
        <v>0.90899999999999992</v>
      </c>
    </row>
    <row r="19" spans="1:4" ht="35.1" customHeight="1">
      <c r="A19" s="34">
        <f t="shared" si="0"/>
        <v>11</v>
      </c>
      <c r="B19" s="21" t="s">
        <v>5</v>
      </c>
      <c r="C19" s="31">
        <f>'huyen CT 2024'!O16</f>
        <v>8.16</v>
      </c>
      <c r="D19" s="23">
        <f>'huyen CT 2024'!P16</f>
        <v>0.90666666666666673</v>
      </c>
    </row>
    <row r="20" spans="1:4" ht="35.1" customHeight="1">
      <c r="A20" s="34">
        <f t="shared" si="0"/>
        <v>12</v>
      </c>
      <c r="B20" s="21" t="s">
        <v>35</v>
      </c>
      <c r="C20" s="31">
        <f>'huyen CT 2024'!O13</f>
        <v>8.0939999999999994</v>
      </c>
      <c r="D20" s="23">
        <f>'huyen CT 2024'!P13</f>
        <v>0.89933333333333332</v>
      </c>
    </row>
  </sheetData>
  <autoFilter ref="A8:D8">
    <sortState ref="A9:D20">
      <sortCondition descending="1" ref="C8"/>
    </sortState>
  </autoFilter>
  <mergeCells count="5">
    <mergeCell ref="A1:D1"/>
    <mergeCell ref="A2:D2"/>
    <mergeCell ref="A3:D3"/>
    <mergeCell ref="A4:D4"/>
    <mergeCell ref="A5:D5"/>
  </mergeCells>
  <pageMargins left="0.86614173228346458" right="0.31496062992125984" top="0.78740157480314965" bottom="0.74803149606299213" header="0.31496062992125984" footer="0.31496062992125984"/>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Ảnh" ma:contentTypeID="0x0101009148F5A04DDD49CBA7127AADA5FB792B00AADE34325A8B49CDA8BB4DB53328F2140065FB899B6E41EC4FBEA39091E31DA064" ma:contentTypeVersion="1" ma:contentTypeDescription="Tải lên hình ảnh." ma:contentTypeScope="" ma:versionID="5931ae0eaa3e5d7f65f491949e38298a">
  <xsd:schema xmlns:xsd="http://www.w3.org/2001/XMLSchema" xmlns:xs="http://www.w3.org/2001/XMLSchema" xmlns:p="http://schemas.microsoft.com/office/2006/metadata/properties" xmlns:ns1="http://schemas.microsoft.com/sharepoint/v3" xmlns:ns2="34DE943F-F693-4AD1-9B32-C9C245F8B9F9" xmlns:ns3="http://schemas.microsoft.com/sharepoint/v3/fields" targetNamespace="http://schemas.microsoft.com/office/2006/metadata/properties" ma:root="true" ma:fieldsID="9730da1a86557f3d3df8e542bad17067" ns1:_="" ns2:_="" ns3:_="">
    <xsd:import namespace="http://schemas.microsoft.com/sharepoint/v3"/>
    <xsd:import namespace="34DE943F-F693-4AD1-9B32-C9C245F8B9F9"/>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Đường dẫn URL" ma:hidden="true" ma:list="Docs" ma:internalName="FileRef" ma:readOnly="true" ma:showField="FullUrl">
      <xsd:simpleType>
        <xsd:restriction base="dms:Lookup"/>
      </xsd:simpleType>
    </xsd:element>
    <xsd:element name="File_x0020_Type" ma:index="9" nillable="true" ma:displayName="Loại Tệp" ma:hidden="true" ma:internalName="File_x0020_Type" ma:readOnly="true">
      <xsd:simpleType>
        <xsd:restriction base="dms:Text"/>
      </xsd:simpleType>
    </xsd:element>
    <xsd:element name="HTML_x0020_File_x0020_Type" ma:index="10" nillable="true" ma:displayName="Loại Tệp HTML" ma:hidden="true" ma:internalName="HTML_x0020_File_x0020_Type" ma:readOnly="true">
      <xsd:simpleType>
        <xsd:restriction base="dms:Text"/>
      </xsd:simpleType>
    </xsd:element>
    <xsd:element name="FSObjType" ma:index="11" nillable="true" ma:displayName="Loại Khoản mục" ma:hidden="true" ma:list="Docs" ma:internalName="FSObjType" ma:readOnly="true" ma:showField="FSType">
      <xsd:simpleType>
        <xsd:restriction base="dms:Lookup"/>
      </xsd:simpleType>
    </xsd:element>
    <xsd:element name="PublishingStartDate" ma:index="27" nillable="true" ma:displayName="Lập lịch Ngày Bắt đầu" ma:description="" ma:hidden="true" ma:internalName="PublishingStartDate">
      <xsd:simpleType>
        <xsd:restriction base="dms:Unknown"/>
      </xsd:simpleType>
    </xsd:element>
    <xsd:element name="PublishingExpirationDate" ma:index="28" nillable="true" ma:displayName="Lập lịch Ngày Kết thúc"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DE943F-F693-4AD1-9B32-C9C245F8B9F9" elementFormDefault="qualified">
    <xsd:import namespace="http://schemas.microsoft.com/office/2006/documentManagement/types"/>
    <xsd:import namespace="http://schemas.microsoft.com/office/infopath/2007/PartnerControls"/>
    <xsd:element name="ThumbnailExists" ma:index="18" nillable="true" ma:displayName="Hình thu nhỏ Hiện có" ma:default="FALSE" ma:hidden="true" ma:internalName="ThumbnailExists" ma:readOnly="true">
      <xsd:simpleType>
        <xsd:restriction base="dms:Boolean"/>
      </xsd:simpleType>
    </xsd:element>
    <xsd:element name="PreviewExists" ma:index="19" nillable="true" ma:displayName="Xem trước Hiện có" ma:default="FALSE" ma:hidden="true" ma:internalName="PreviewExists" ma:readOnly="true">
      <xsd:simpleType>
        <xsd:restriction base="dms:Boolean"/>
      </xsd:simpleType>
    </xsd:element>
    <xsd:element name="ImageWidth" ma:index="20" nillable="true" ma:displayName="Độ rộng" ma:internalName="ImageWidth" ma:readOnly="true">
      <xsd:simpleType>
        <xsd:restriction base="dms:Unknown"/>
      </xsd:simpleType>
    </xsd:element>
    <xsd:element name="ImageHeight" ma:index="22" nillable="true" ma:displayName="Chiều cao" ma:internalName="ImageHeight" ma:readOnly="true">
      <xsd:simpleType>
        <xsd:restriction base="dms:Unknown"/>
      </xsd:simpleType>
    </xsd:element>
    <xsd:element name="ImageCreateDate" ma:index="25" nillable="true" ma:displayName="Ngày Chụp Ảnh"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Bản quyền"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Tác giả"/>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ma:index="23" ma:displayName="Chú thích"/>
        <xsd:element name="keywords" minOccurs="0" maxOccurs="1" type="xsd:string" ma:index="14" ma:displayName="Từ khoá"/>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ImageCreateDate xmlns="34DE943F-F693-4AD1-9B32-C9C245F8B9F9"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C0FCC091-340E-4301-A8AF-D74335DF820A}"/>
</file>

<file path=customXml/itemProps2.xml><?xml version="1.0" encoding="utf-8"?>
<ds:datastoreItem xmlns:ds="http://schemas.openxmlformats.org/officeDocument/2006/customXml" ds:itemID="{DAE52CBF-3E83-4D2D-9F29-9F1EA9634717}"/>
</file>

<file path=customXml/itemProps3.xml><?xml version="1.0" encoding="utf-8"?>
<ds:datastoreItem xmlns:ds="http://schemas.openxmlformats.org/officeDocument/2006/customXml" ds:itemID="{11DCB3E2-BF7D-4A2C-9E85-73BDBE7927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huyen CT 2024</vt:lpstr>
      <vt:lpstr>Bieu 02</vt:lpstr>
      <vt:lpstr>PB 2.1</vt:lpstr>
      <vt:lpstr>PB 2.2</vt:lpstr>
      <vt:lpstr>PB 2.3</vt:lpstr>
      <vt:lpstr>PB 2.4</vt:lpstr>
      <vt:lpstr>PB 2.5</vt:lpstr>
      <vt:lpstr>PB 2.6</vt:lpstr>
      <vt:lpstr>PB 2.7</vt:lpstr>
      <vt:lpstr>PB 2.8</vt:lpstr>
      <vt:lpstr>PB 2.9</vt:lpstr>
      <vt:lpstr>PB 2.10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Admin</dc:creator>
  <cp:keywords/>
  <dc:description/>
  <cp:lastModifiedBy>Admin</cp:lastModifiedBy>
  <cp:lastPrinted>2025-04-04T04:22:18Z</cp:lastPrinted>
  <dcterms:created xsi:type="dcterms:W3CDTF">2020-12-28T09:44:29Z</dcterms:created>
  <dcterms:modified xsi:type="dcterms:W3CDTF">2025-04-10T05:45:29Z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0x0101009148F5A04DDD49CBA7127AADA5FB792B00AADE34325A8B49CDA8BB4DB53328F2140065FB899B6E41EC4FBEA39091E31DA064</vt:lpwstr>
  </property>
</Properties>
</file>